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bz.ad.minbuza.local\Data\users\sandbergen.robert\Downloads\"/>
    </mc:Choice>
  </mc:AlternateContent>
  <bookViews>
    <workbookView xWindow="0" yWindow="0" windowWidth="25420" windowHeight="13040" activeTab="2"/>
  </bookViews>
  <sheets>
    <sheet name="begroting 2018" sheetId="8" r:id="rId1"/>
    <sheet name="balans 2017" sheetId="9" r:id="rId2"/>
    <sheet name="begroting + werk ink &amp; uitg '17" sheetId="7" r:id="rId3"/>
    <sheet name="balans 2016" sheetId="6" r:id="rId4"/>
    <sheet name="begroting + werk ink &amp; uitg '16" sheetId="5" r:id="rId5"/>
    <sheet name="balans 2015" sheetId="3" r:id="rId6"/>
    <sheet name="begroting + werk ink &amp; uitg '15" sheetId="4" r:id="rId7"/>
    <sheet name="balans 2014" sheetId="2" r:id="rId8"/>
    <sheet name="Begroting + werk ink &amp; uitg '14" sheetId="1" r:id="rId9"/>
  </sheets>
  <calcPr calcId="171027"/>
</workbook>
</file>

<file path=xl/calcChain.xml><?xml version="1.0" encoding="utf-8"?>
<calcChain xmlns="http://schemas.openxmlformats.org/spreadsheetml/2006/main">
  <c r="B15" i="9" l="1"/>
  <c r="B18" i="9" s="1"/>
  <c r="B21" i="9" s="1"/>
  <c r="F22" i="9" s="1"/>
  <c r="F16" i="9"/>
  <c r="L36" i="7"/>
  <c r="L37" i="7" s="1"/>
  <c r="F14" i="9"/>
  <c r="B16" i="9"/>
  <c r="E37" i="7"/>
  <c r="L22" i="7"/>
  <c r="L26" i="7"/>
  <c r="L5" i="7"/>
  <c r="L11" i="7" s="1"/>
  <c r="M11" i="7"/>
  <c r="N11" i="7"/>
  <c r="K19" i="7"/>
  <c r="M37" i="7"/>
  <c r="N37" i="7"/>
  <c r="B14" i="9"/>
  <c r="B10" i="9"/>
  <c r="L38" i="7" l="1"/>
  <c r="L40" i="7"/>
  <c r="F17" i="9" s="1"/>
  <c r="F18" i="9" s="1"/>
  <c r="F21" i="9" s="1"/>
  <c r="E28" i="8"/>
  <c r="E5" i="8"/>
  <c r="E11" i="8" s="1"/>
  <c r="E33" i="8"/>
  <c r="E34" i="8"/>
  <c r="G34" i="8"/>
  <c r="F34" i="8"/>
  <c r="G11" i="8"/>
  <c r="F11" i="8"/>
  <c r="E39" i="5"/>
  <c r="M17" i="5"/>
  <c r="M20" i="5"/>
  <c r="M21" i="5"/>
  <c r="M31" i="5"/>
  <c r="M33" i="5"/>
  <c r="M34" i="5"/>
  <c r="M36" i="5"/>
  <c r="M5" i="5"/>
  <c r="M11" i="5"/>
  <c r="M39" i="5"/>
  <c r="F17" i="6"/>
  <c r="M6" i="1"/>
  <c r="M16" i="1"/>
  <c r="M24" i="1"/>
  <c r="M30" i="1"/>
  <c r="M31" i="1"/>
  <c r="M32" i="1"/>
  <c r="M37" i="1"/>
  <c r="M38" i="1"/>
  <c r="M41" i="1"/>
  <c r="F15" i="3"/>
  <c r="M5" i="4"/>
  <c r="M7" i="4"/>
  <c r="M15" i="4"/>
  <c r="L23" i="4"/>
  <c r="M23" i="4"/>
  <c r="M24" i="4"/>
  <c r="M36" i="4"/>
  <c r="M37" i="4"/>
  <c r="M40" i="4"/>
  <c r="F16" i="3"/>
  <c r="F18" i="3"/>
  <c r="F16" i="6"/>
  <c r="F18" i="6"/>
  <c r="F14" i="6"/>
  <c r="F21" i="6"/>
  <c r="B10" i="6"/>
  <c r="B14" i="6"/>
  <c r="B15" i="6"/>
  <c r="B16" i="6"/>
  <c r="B18" i="6"/>
  <c r="B21" i="6"/>
  <c r="L19" i="5"/>
  <c r="E28" i="7"/>
  <c r="E33" i="7"/>
  <c r="E5" i="5"/>
  <c r="E11" i="5"/>
  <c r="E19" i="5"/>
  <c r="E25" i="5"/>
  <c r="E26" i="5"/>
  <c r="E27" i="5"/>
  <c r="E36" i="5"/>
  <c r="O36" i="5"/>
  <c r="F10" i="2"/>
  <c r="F14" i="2"/>
  <c r="F16" i="2"/>
  <c r="F18" i="2"/>
  <c r="F21" i="2"/>
  <c r="F10" i="3"/>
  <c r="F14" i="3"/>
  <c r="F21" i="3"/>
  <c r="N11" i="5"/>
  <c r="O11" i="5"/>
  <c r="N36" i="5"/>
  <c r="G37" i="7"/>
  <c r="F37" i="7"/>
  <c r="G11" i="7"/>
  <c r="F11" i="7"/>
  <c r="E5" i="7"/>
  <c r="E11" i="7" s="1"/>
  <c r="E38" i="7" s="1"/>
  <c r="E40" i="7" s="1"/>
  <c r="B10" i="3"/>
  <c r="O35" i="4"/>
  <c r="B18" i="3"/>
  <c r="B14" i="3"/>
  <c r="O36" i="4"/>
  <c r="N36" i="4"/>
  <c r="O15" i="4"/>
  <c r="N15" i="4"/>
  <c r="G36" i="4"/>
  <c r="F36" i="4"/>
  <c r="E31" i="4"/>
  <c r="E30" i="4"/>
  <c r="E29" i="4"/>
  <c r="G15" i="4"/>
  <c r="F15" i="4"/>
  <c r="E5" i="4"/>
  <c r="E15" i="4"/>
  <c r="G36" i="5"/>
  <c r="F36" i="5"/>
  <c r="G11" i="5"/>
  <c r="F11" i="5"/>
  <c r="E36" i="4"/>
  <c r="E37" i="4"/>
  <c r="E40" i="4"/>
  <c r="B18" i="2"/>
  <c r="B14" i="2"/>
  <c r="G81" i="1"/>
  <c r="F81" i="1"/>
  <c r="E76" i="1"/>
  <c r="E75" i="1"/>
  <c r="E74" i="1"/>
  <c r="G60" i="1"/>
  <c r="F60" i="1"/>
  <c r="E50" i="1"/>
  <c r="E60" i="1"/>
  <c r="E81" i="1"/>
  <c r="E82" i="1"/>
  <c r="E85" i="1"/>
  <c r="O37" i="1"/>
  <c r="N37" i="1"/>
  <c r="O16" i="1"/>
  <c r="N16" i="1"/>
  <c r="B21" i="3"/>
  <c r="E32" i="1"/>
  <c r="E31" i="1"/>
  <c r="E30" i="1"/>
  <c r="E6" i="1"/>
  <c r="G37" i="1"/>
  <c r="F37" i="1"/>
  <c r="G16" i="1"/>
  <c r="F16" i="1"/>
  <c r="B8" i="2"/>
  <c r="B21" i="2"/>
  <c r="E16" i="1"/>
  <c r="E37" i="1"/>
  <c r="M42" i="4"/>
  <c r="E38" i="1"/>
  <c r="E41" i="1"/>
  <c r="M43" i="4"/>
  <c r="E35" i="8" l="1"/>
  <c r="E37" i="8" s="1"/>
</calcChain>
</file>

<file path=xl/sharedStrings.xml><?xml version="1.0" encoding="utf-8"?>
<sst xmlns="http://schemas.openxmlformats.org/spreadsheetml/2006/main" count="565" uniqueCount="181">
  <si>
    <t>opbrengsten</t>
  </si>
  <si>
    <t>btw</t>
  </si>
  <si>
    <t>rente</t>
  </si>
  <si>
    <t>totaal opbrengsten</t>
  </si>
  <si>
    <t>kosten</t>
  </si>
  <si>
    <t>verzekering</t>
  </si>
  <si>
    <t>bestuurskosten</t>
  </si>
  <si>
    <t>totaal kosten</t>
  </si>
  <si>
    <t>Resultaat zonder btw en VPB verrekening</t>
  </si>
  <si>
    <t>ledengelden</t>
  </si>
  <si>
    <t>aantal</t>
  </si>
  <si>
    <t>n.v.t.</t>
  </si>
  <si>
    <t>bedrag excl btw</t>
  </si>
  <si>
    <t>subsidies gemeente</t>
  </si>
  <si>
    <t>subsidies anders (fondsen)</t>
  </si>
  <si>
    <t>sponsoring bedrijven</t>
  </si>
  <si>
    <t xml:space="preserve">Hosting bes.nl </t>
  </si>
  <si>
    <t>pm</t>
  </si>
  <si>
    <t>zaal en koffie</t>
  </si>
  <si>
    <t>kosten hapjes en drank</t>
  </si>
  <si>
    <t>drukwerk/ reclame</t>
  </si>
  <si>
    <t>pp/-keer/ -stuk</t>
  </si>
  <si>
    <t>website</t>
  </si>
  <si>
    <t>onwerpen</t>
  </si>
  <si>
    <t>Begroting 2014, vereniging BES</t>
  </si>
  <si>
    <t>Begroting vereniging Buurtenergie Statenkwartier (BES) 2014</t>
  </si>
  <si>
    <t>bedrijfsvoering jaarlijkse kosten</t>
  </si>
  <si>
    <t>bankkosten (rekening)</t>
  </si>
  <si>
    <t>Enveloppen  papier en porto</t>
  </si>
  <si>
    <t>Bewoners bijeenkomsten BES  (1x per kwartaal)</t>
  </si>
  <si>
    <t>Begroot resultaat 31-12-2014</t>
  </si>
  <si>
    <t>bedrag €  (incl btw)</t>
  </si>
  <si>
    <t>bedrag € (incl btw)</t>
  </si>
  <si>
    <t>subsidies gemeente (1)</t>
  </si>
  <si>
    <t>projectkosten</t>
  </si>
  <si>
    <t>onderzoek Sandbergen Engineering, PV op dak school</t>
  </si>
  <si>
    <t>overleg toren van oud (koeken en koffie)</t>
  </si>
  <si>
    <t>Begroting vereniging Buurtenergie Statenkwartier (BES) 2015</t>
  </si>
  <si>
    <t>Resultaat 31-12-2014</t>
  </si>
  <si>
    <t>Begroot resultaat 31-12-2015</t>
  </si>
  <si>
    <t>Begroting 2015, vereniging BES</t>
  </si>
  <si>
    <t>nog te ontvangen van de gemeente via wijk en Tom</t>
  </si>
  <si>
    <t>nog te betalen aan CMAG in 2014 via wijk en Tom</t>
  </si>
  <si>
    <t xml:space="preserve">Nb. in de begroting en werkelijke ink en uitg van 2014 is niet meegenomen: </t>
  </si>
  <si>
    <t>Balans 2014</t>
  </si>
  <si>
    <t>Debet</t>
  </si>
  <si>
    <t>Aktiva</t>
  </si>
  <si>
    <t>Credit</t>
  </si>
  <si>
    <t>Passiva</t>
  </si>
  <si>
    <t>liquide middelen</t>
  </si>
  <si>
    <t>spaarrekening</t>
  </si>
  <si>
    <t>Triodos rekeningcourant</t>
  </si>
  <si>
    <t>totaal liquide middelen</t>
  </si>
  <si>
    <t>Vorderingen</t>
  </si>
  <si>
    <t>debiteuren</t>
  </si>
  <si>
    <t>-</t>
  </si>
  <si>
    <t>Totale vorderingen</t>
  </si>
  <si>
    <t>overlopende activa</t>
  </si>
  <si>
    <t>Totaal Activa</t>
  </si>
  <si>
    <t>Totaal Passiva</t>
  </si>
  <si>
    <t>€</t>
  </si>
  <si>
    <t>Voorzieningen</t>
  </si>
  <si>
    <t>schulden</t>
  </si>
  <si>
    <t>crediteuren gemeente DSB</t>
  </si>
  <si>
    <t>Eigen vermogen</t>
  </si>
  <si>
    <t>resultaat boekjaar</t>
  </si>
  <si>
    <t>uitbetaald in jan. 2015</t>
  </si>
  <si>
    <t>Winst</t>
  </si>
  <si>
    <t>Resultaten vereniging Buurtenergie Statenkwartier (BES) 2014</t>
  </si>
  <si>
    <t>Begroot resultaat 31-12-2016</t>
  </si>
  <si>
    <t>facturen BES diensten aan gemeente</t>
  </si>
  <si>
    <t>Resultaat 31-12-2015</t>
  </si>
  <si>
    <t>Begroting 2016, vereniging BES</t>
  </si>
  <si>
    <t>fondsenwerving/ donaties</t>
  </si>
  <si>
    <t>ontwerpen</t>
  </si>
  <si>
    <t>Acties</t>
  </si>
  <si>
    <t>n.t.b</t>
  </si>
  <si>
    <t>Bewoners bijeenkomsten BES  (3x per jaar)</t>
  </si>
  <si>
    <t>Resultaat (geen btw verrekening)</t>
  </si>
  <si>
    <t>drukwerk/ posters</t>
  </si>
  <si>
    <t>Werkelijke ink en uitg vereniging Buurtenergie Statenkwartier (BES) 2015</t>
  </si>
  <si>
    <t>Balans 2015</t>
  </si>
  <si>
    <t>2 leden (De Blij en Egyedi) hebben voor 2 jaar tegelijk (ook voor 2016) betaald</t>
  </si>
  <si>
    <t>terugbetalingen voorgeschoten Tom</t>
  </si>
  <si>
    <t>(BES avond Couvéehuis is uiteindelijk door via BES rekening betaald)</t>
  </si>
  <si>
    <t>Terugbetaling niet gebruikte subsidie gemeente den Haag</t>
  </si>
  <si>
    <t xml:space="preserve">borrel BES in de Sien, 1e bijeenkomst ledenwerven Museon, april 2015 </t>
  </si>
  <si>
    <t>Docdata</t>
  </si>
  <si>
    <t>Diensten Tom Egyedi</t>
  </si>
  <si>
    <t>Dakinspectie Museon (O. Joostens)</t>
  </si>
  <si>
    <t>restant subsidies gemeente (1)</t>
  </si>
  <si>
    <t>(1)</t>
  </si>
  <si>
    <t>jaarlijkse bijdr wereldpas</t>
  </si>
  <si>
    <t>plus resultaat 2014</t>
  </si>
  <si>
    <t>op rekening staat 31-12-15</t>
  </si>
  <si>
    <t>subsidie 2014 -/- de terugbetaling 2015= restant (220 euro, zie begroting 2014)</t>
  </si>
  <si>
    <t>dan zal op rekening moeten staan op 31-12-2015</t>
  </si>
  <si>
    <t>rente bedrag op spaarrek nr lopende rek</t>
  </si>
  <si>
    <t>rente via sparen naar betaalrek</t>
  </si>
  <si>
    <t>Begroting 2017, vereniging BES</t>
  </si>
  <si>
    <t>Begroting vereniging Buurtenergie Statenkwartier (BES) 2017</t>
  </si>
  <si>
    <t>Begroot resultaat 31-12-2017</t>
  </si>
  <si>
    <t>vergoeding cash aan Alexander (techniek Couveéhuis)</t>
  </si>
  <si>
    <t>spreker betaald via Tom</t>
  </si>
  <si>
    <t xml:space="preserve">bosman wijnkopers </t>
  </si>
  <si>
    <t xml:space="preserve">Bewoners bijeenkomsten ALV  BES </t>
  </si>
  <si>
    <t>eten betaald CE delft, sceario's LT en MT warmte voor oudbouw</t>
  </si>
  <si>
    <t>welzijn scheveningen (Couveehuis) zaal en koffie</t>
  </si>
  <si>
    <t>jan en juli</t>
  </si>
  <si>
    <t>led op de fred drukwerk (aan EG)</t>
  </si>
  <si>
    <t>hier opgewekt deelname</t>
  </si>
  <si>
    <t>schatting nog voor banner en extra posters</t>
  </si>
  <si>
    <t>km declaraties</t>
  </si>
  <si>
    <t>debiteuren (klimaatfonds)</t>
  </si>
  <si>
    <t>training bestuursleden</t>
  </si>
  <si>
    <t>Beroep op korting PV actie, alsnog BES leden</t>
  </si>
  <si>
    <t>Advieswerk BES</t>
  </si>
  <si>
    <t>korting BES leden PV actie</t>
  </si>
  <si>
    <t>vlottende activa</t>
  </si>
  <si>
    <t>Resultaat 31-12-2016</t>
  </si>
  <si>
    <t>Voorzieningen/ leningen</t>
  </si>
  <si>
    <t>totaal schulden</t>
  </si>
  <si>
    <t>EV begin boekjaar</t>
  </si>
  <si>
    <t>totaal EV</t>
  </si>
  <si>
    <t>Bijdrage Haags Klimaatfonds (2e fase)</t>
  </si>
  <si>
    <t>p.m.</t>
  </si>
  <si>
    <t>Professionalisering communicatie</t>
  </si>
  <si>
    <t>bedrijfsvoering</t>
  </si>
  <si>
    <t xml:space="preserve">Hosting domein BES.nl </t>
  </si>
  <si>
    <t>bankkosten (rekening + pasje)</t>
  </si>
  <si>
    <t>Materiële kosten</t>
  </si>
  <si>
    <t>aanschaf BESte buurman toolkit</t>
  </si>
  <si>
    <t>Opstart Zon op WorldForum</t>
  </si>
  <si>
    <t>Advies Warmterivier</t>
  </si>
  <si>
    <t>printstudio</t>
  </si>
  <si>
    <t>bijdrage Duurzaam DH</t>
  </si>
  <si>
    <t>bijdrage Fonds 1818</t>
  </si>
  <si>
    <t>led op de fred waka waka</t>
  </si>
  <si>
    <t>vaste activa</t>
  </si>
  <si>
    <t>88 leden, 13 niet betaald, 6 voor 2017 (laatste 3 mnd.)</t>
  </si>
  <si>
    <t>Legenda:</t>
  </si>
  <si>
    <t>1: contributie 6 nieuwe leden in laatste 3 mnd 2016 geldt voor 2017</t>
  </si>
  <si>
    <t>2: contributie 13 bestaande leden niet betaald in 2016</t>
  </si>
  <si>
    <t>4: Vorderingen op subsdie Haags Klimaatfonds</t>
  </si>
  <si>
    <t>3: correctie over 2016, lidnr 14 betaald in 2014 voor 2015 en 2 leden (lidnr's 54 en 55) betaald in 2016 ook voor 2015)</t>
  </si>
  <si>
    <r>
      <t>debiteur HKF</t>
    </r>
    <r>
      <rPr>
        <vertAlign val="superscript"/>
        <sz val="11"/>
        <color theme="1"/>
        <rFont val="Calibri"/>
        <family val="2"/>
        <scheme val="minor"/>
      </rPr>
      <t>4</t>
    </r>
  </si>
  <si>
    <r>
      <t>debiteuren leden</t>
    </r>
    <r>
      <rPr>
        <vertAlign val="superscript"/>
        <sz val="11"/>
        <color theme="1"/>
        <rFont val="Calibri"/>
        <family val="2"/>
        <scheme val="minor"/>
      </rPr>
      <t>2</t>
    </r>
  </si>
  <si>
    <r>
      <t>crediteuren leden 2017</t>
    </r>
    <r>
      <rPr>
        <vertAlign val="superscript"/>
        <sz val="11"/>
        <color theme="1"/>
        <rFont val="Calibri"/>
        <family val="2"/>
        <scheme val="minor"/>
      </rPr>
      <t>1</t>
    </r>
  </si>
  <si>
    <r>
      <t>crediteuren leden 2016</t>
    </r>
    <r>
      <rPr>
        <vertAlign val="superscript"/>
        <sz val="11"/>
        <color theme="1"/>
        <rFont val="Calibri"/>
        <family val="2"/>
        <scheme val="minor"/>
      </rPr>
      <t>3</t>
    </r>
  </si>
  <si>
    <t>kosten ALV dec doorbelast in 2017</t>
  </si>
  <si>
    <t xml:space="preserve">Begroting vereniging Buurtenergie Statenkwartier </t>
  </si>
  <si>
    <t>Werkelijke ink en uitg vereniging Buurtenergie Statenkwartier (BES)</t>
  </si>
  <si>
    <t>BES Balans 2016</t>
  </si>
  <si>
    <t>Begroting 2018, vereniging BES</t>
  </si>
  <si>
    <t>Begroting vereniging Buurtenergie Statenkwartier (BES) 2018</t>
  </si>
  <si>
    <t>Begroot resultaat 31-12-2018</t>
  </si>
  <si>
    <t>Bewoners en ALV bijeenkomsten BES  (3x per jaar)</t>
  </si>
  <si>
    <t>Warmte in de wijk</t>
  </si>
  <si>
    <t>Energie advies aan huis</t>
  </si>
  <si>
    <t>Opstart 3e dak (Deutsche  schule?)</t>
  </si>
  <si>
    <t>Bijdrage Haags Klimaatfonds</t>
  </si>
  <si>
    <t>bijdrage Klimaatfonds</t>
  </si>
  <si>
    <t>Prinstudio, kosten drukwerk Zon op WF</t>
  </si>
  <si>
    <t>Borrel na inschrijven Zon op WF</t>
  </si>
  <si>
    <t>Hosting bes.nl via Docdata</t>
  </si>
  <si>
    <t>Deelname NRC het grote energie debat</t>
  </si>
  <si>
    <t>Betaling bijeenkomst Malle Mok, Zon op WF</t>
  </si>
  <si>
    <t>Notarieel passeren Zon op WF</t>
  </si>
  <si>
    <t>KvK Zon op WF</t>
  </si>
  <si>
    <t>energy quards factuur LED op de Fred</t>
  </si>
  <si>
    <t>welzijn scheveningen (Couveehuis) service voor zaal en koffie</t>
  </si>
  <si>
    <t>diversen</t>
  </si>
  <si>
    <t>nihil</t>
  </si>
  <si>
    <t>Werkelijke ink en uitg vereniging Buurtenergie Statenkwartier (BES) 2017</t>
  </si>
  <si>
    <t>Resultaat 31-12-2017</t>
  </si>
  <si>
    <t>Film voor Zon op WF,  factuur Noud</t>
  </si>
  <si>
    <t>2: contributie 40 bestaande leden niet betaald in 2017?</t>
  </si>
  <si>
    <t>verschil</t>
  </si>
  <si>
    <r>
      <t>debiteur Zon op WF</t>
    </r>
    <r>
      <rPr>
        <vertAlign val="superscript"/>
        <sz val="11"/>
        <color theme="1"/>
        <rFont val="Calibri"/>
        <family val="2"/>
        <scheme val="minor"/>
      </rPr>
      <t>4</t>
    </r>
  </si>
  <si>
    <t>4: Vorderingen op Zon op WF, kosten notaris</t>
  </si>
  <si>
    <t>BES Balans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</si>
</sst>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 * #,##0_ ;_ * \-#,##0_ ;_ * &quot;-&quot;_ ;_ @_ "/>
    <numFmt numFmtId="44" formatCode="_ &quot;€&quot;\ * #,##0.00_ ;_ &quot;€&quot;\ * \-#,##0.00_ ;_ &quot;€&quot;\ * &quot;-&quot;??_ ;_ @_ "/>
    <numFmt numFmtId="164" formatCode="#,##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2">
    <xf numFmtId="0" fontId="0" fillId="0" borderId="0" xfId="0"/>
    <xf numFmtId="0" fontId="0" fillId="0" borderId="0" xfId="0"/>
    <xf numFmtId="0" fontId="3" fillId="0" borderId="0" xfId="0" applyFont="1"/>
    <xf numFmtId="3" fontId="0" fillId="0" borderId="0" xfId="0" applyNumberFormat="1"/>
    <xf numFmtId="3" fontId="3" fillId="0" borderId="0" xfId="0" applyNumberFormat="1" applyFont="1"/>
    <xf numFmtId="3" fontId="8" fillId="0" borderId="0" xfId="0" applyNumberFormat="1" applyFont="1"/>
    <xf numFmtId="3" fontId="4" fillId="0" borderId="2" xfId="0" applyNumberFormat="1" applyFont="1" applyBorder="1"/>
    <xf numFmtId="3" fontId="6" fillId="0" borderId="2" xfId="0" applyNumberFormat="1" applyFont="1" applyBorder="1" applyAlignment="1">
      <alignment horizontal="right" wrapText="1"/>
    </xf>
    <xf numFmtId="3" fontId="7" fillId="0" borderId="2" xfId="0" applyNumberFormat="1" applyFont="1" applyBorder="1" applyAlignment="1">
      <alignment horizontal="right"/>
    </xf>
    <xf numFmtId="3" fontId="5" fillId="0" borderId="0" xfId="0" applyNumberFormat="1" applyFont="1"/>
    <xf numFmtId="3" fontId="3" fillId="3" borderId="2" xfId="0" applyNumberFormat="1" applyFont="1" applyFill="1" applyBorder="1"/>
    <xf numFmtId="3" fontId="5" fillId="3" borderId="2" xfId="0" applyNumberFormat="1" applyFont="1" applyFill="1" applyBorder="1"/>
    <xf numFmtId="3" fontId="3" fillId="3" borderId="1" xfId="0" applyNumberFormat="1" applyFont="1" applyFill="1" applyBorder="1"/>
    <xf numFmtId="3" fontId="8" fillId="3" borderId="1" xfId="0" applyNumberFormat="1" applyFont="1" applyFill="1" applyBorder="1"/>
    <xf numFmtId="3" fontId="5" fillId="0" borderId="0" xfId="0" applyNumberFormat="1" applyFont="1" applyAlignment="1">
      <alignment horizontal="right"/>
    </xf>
    <xf numFmtId="0" fontId="0" fillId="0" borderId="2" xfId="0" applyBorder="1"/>
    <xf numFmtId="0" fontId="0" fillId="3" borderId="1" xfId="0" applyFill="1" applyBorder="1"/>
    <xf numFmtId="3" fontId="0" fillId="0" borderId="0" xfId="0" applyNumberFormat="1" applyAlignment="1">
      <alignment horizontal="right"/>
    </xf>
    <xf numFmtId="0" fontId="0" fillId="4" borderId="0" xfId="0" applyFill="1"/>
    <xf numFmtId="44" fontId="0" fillId="4" borderId="0" xfId="1" applyFont="1" applyFill="1"/>
    <xf numFmtId="164" fontId="0" fillId="0" borderId="0" xfId="0" applyNumberFormat="1" applyAlignment="1">
      <alignment horizontal="left" indent="5"/>
    </xf>
    <xf numFmtId="0" fontId="3" fillId="3" borderId="0" xfId="0" applyFont="1" applyFill="1"/>
    <xf numFmtId="3" fontId="3" fillId="3" borderId="0" xfId="0" applyNumberFormat="1" applyFont="1" applyFill="1"/>
    <xf numFmtId="0" fontId="0" fillId="3" borderId="0" xfId="0" applyFill="1"/>
    <xf numFmtId="164" fontId="0" fillId="3" borderId="0" xfId="0" applyNumberFormat="1" applyFill="1" applyAlignment="1">
      <alignment horizontal="left" indent="5"/>
    </xf>
    <xf numFmtId="14" fontId="0" fillId="0" borderId="0" xfId="0" applyNumberFormat="1"/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0" fillId="0" borderId="0" xfId="0" applyBorder="1"/>
    <xf numFmtId="0" fontId="0" fillId="0" borderId="6" xfId="0" quotePrefix="1" applyBorder="1"/>
    <xf numFmtId="0" fontId="3" fillId="0" borderId="8" xfId="0" applyFont="1" applyBorder="1"/>
    <xf numFmtId="0" fontId="0" fillId="0" borderId="9" xfId="0" applyBorder="1"/>
    <xf numFmtId="0" fontId="0" fillId="0" borderId="10" xfId="0" applyBorder="1"/>
    <xf numFmtId="0" fontId="0" fillId="0" borderId="8" xfId="0" applyBorder="1"/>
    <xf numFmtId="3" fontId="0" fillId="0" borderId="0" xfId="0" applyNumberFormat="1" applyBorder="1"/>
    <xf numFmtId="1" fontId="3" fillId="0" borderId="9" xfId="0" applyNumberFormat="1" applyFont="1" applyBorder="1"/>
    <xf numFmtId="0" fontId="0" fillId="5" borderId="5" xfId="0" applyFill="1" applyBorder="1"/>
    <xf numFmtId="0" fontId="0" fillId="5" borderId="7" xfId="0" applyFill="1" applyBorder="1"/>
    <xf numFmtId="0" fontId="0" fillId="5" borderId="10" xfId="0" applyFill="1" applyBorder="1"/>
    <xf numFmtId="0" fontId="9" fillId="0" borderId="0" xfId="0" applyFont="1"/>
    <xf numFmtId="3" fontId="2" fillId="2" borderId="0" xfId="0" applyNumberFormat="1" applyFont="1" applyFill="1" applyAlignment="1">
      <alignment horizontal="center"/>
    </xf>
    <xf numFmtId="3" fontId="2" fillId="2" borderId="0" xfId="0" applyNumberFormat="1" applyFont="1" applyFill="1" applyAlignment="1">
      <alignment horizontal="left"/>
    </xf>
    <xf numFmtId="0" fontId="0" fillId="0" borderId="4" xfId="0" applyBorder="1" applyAlignment="1">
      <alignment horizontal="center"/>
    </xf>
    <xf numFmtId="0" fontId="0" fillId="0" borderId="0" xfId="0" quotePrefix="1"/>
    <xf numFmtId="3" fontId="0" fillId="0" borderId="9" xfId="0" applyNumberFormat="1" applyBorder="1"/>
    <xf numFmtId="0" fontId="0" fillId="2" borderId="0" xfId="0" applyFill="1" applyAlignment="1"/>
    <xf numFmtId="4" fontId="0" fillId="0" borderId="0" xfId="0" applyNumberFormat="1" applyBorder="1"/>
    <xf numFmtId="0" fontId="5" fillId="0" borderId="3" xfId="0" applyFont="1" applyBorder="1"/>
    <xf numFmtId="0" fontId="5" fillId="0" borderId="4" xfId="0" applyFont="1" applyBorder="1"/>
    <xf numFmtId="3" fontId="5" fillId="0" borderId="4" xfId="0" applyNumberFormat="1" applyFont="1" applyBorder="1" applyAlignment="1">
      <alignment horizontal="right" vertical="top"/>
    </xf>
    <xf numFmtId="0" fontId="0" fillId="0" borderId="5" xfId="0" applyBorder="1"/>
    <xf numFmtId="0" fontId="5" fillId="0" borderId="6" xfId="0" applyFont="1" applyBorder="1"/>
    <xf numFmtId="0" fontId="5" fillId="0" borderId="0" xfId="0" applyFont="1" applyBorder="1"/>
    <xf numFmtId="3" fontId="8" fillId="0" borderId="0" xfId="0" applyNumberFormat="1" applyFont="1" applyBorder="1" applyAlignment="1">
      <alignment horizontal="right"/>
    </xf>
    <xf numFmtId="0" fontId="0" fillId="0" borderId="7" xfId="0" applyBorder="1"/>
    <xf numFmtId="0" fontId="5" fillId="0" borderId="0" xfId="0" applyFont="1" applyBorder="1" applyAlignment="1">
      <alignment horizontal="right"/>
    </xf>
    <xf numFmtId="0" fontId="8" fillId="0" borderId="0" xfId="0" applyFont="1" applyBorder="1"/>
    <xf numFmtId="4" fontId="5" fillId="4" borderId="0" xfId="0" applyNumberFormat="1" applyFont="1" applyFill="1" applyBorder="1"/>
    <xf numFmtId="0" fontId="0" fillId="4" borderId="0" xfId="0" applyFill="1" applyBorder="1"/>
    <xf numFmtId="0" fontId="0" fillId="0" borderId="11" xfId="0" applyBorder="1"/>
    <xf numFmtId="0" fontId="0" fillId="0" borderId="12" xfId="0" applyBorder="1"/>
    <xf numFmtId="1" fontId="0" fillId="0" borderId="9" xfId="0" applyNumberFormat="1" applyBorder="1"/>
    <xf numFmtId="3" fontId="2" fillId="2" borderId="0" xfId="0" applyNumberFormat="1" applyFont="1" applyFill="1" applyAlignment="1">
      <alignment horizontal="center"/>
    </xf>
    <xf numFmtId="0" fontId="0" fillId="0" borderId="0" xfId="0" applyFont="1"/>
    <xf numFmtId="0" fontId="0" fillId="5" borderId="12" xfId="0" applyFill="1" applyBorder="1"/>
    <xf numFmtId="0" fontId="0" fillId="0" borderId="0" xfId="0" applyFill="1" applyBorder="1"/>
    <xf numFmtId="14" fontId="0" fillId="0" borderId="0" xfId="0" applyNumberFormat="1" applyFill="1" applyBorder="1"/>
    <xf numFmtId="0" fontId="0" fillId="0" borderId="0" xfId="0" applyFill="1" applyBorder="1" applyAlignment="1">
      <alignment horizontal="center"/>
    </xf>
    <xf numFmtId="3" fontId="0" fillId="0" borderId="0" xfId="0" applyNumberFormat="1" applyFill="1" applyBorder="1"/>
    <xf numFmtId="0" fontId="0" fillId="0" borderId="0" xfId="0" quotePrefix="1" applyFill="1" applyBorder="1"/>
    <xf numFmtId="0" fontId="3" fillId="0" borderId="0" xfId="0" applyFont="1" applyFill="1" applyBorder="1"/>
    <xf numFmtId="4" fontId="0" fillId="0" borderId="0" xfId="0" applyNumberFormat="1" applyFill="1" applyBorder="1"/>
    <xf numFmtId="1" fontId="3" fillId="0" borderId="0" xfId="0" applyNumberFormat="1" applyFont="1" applyFill="1" applyBorder="1"/>
    <xf numFmtId="0" fontId="0" fillId="6" borderId="13" xfId="0" applyFill="1" applyBorder="1"/>
    <xf numFmtId="0" fontId="0" fillId="6" borderId="13" xfId="0" applyFill="1" applyBorder="1" applyAlignment="1">
      <alignment horizontal="center"/>
    </xf>
    <xf numFmtId="0" fontId="0" fillId="6" borderId="11" xfId="0" applyFill="1" applyBorder="1"/>
    <xf numFmtId="0" fontId="3" fillId="0" borderId="8" xfId="0" applyFont="1" applyFill="1" applyBorder="1"/>
    <xf numFmtId="3" fontId="0" fillId="0" borderId="9" xfId="0" applyNumberFormat="1" applyFill="1" applyBorder="1"/>
    <xf numFmtId="41" fontId="3" fillId="0" borderId="9" xfId="0" applyNumberFormat="1" applyFont="1" applyBorder="1"/>
    <xf numFmtId="0" fontId="7" fillId="0" borderId="0" xfId="0" applyFont="1"/>
    <xf numFmtId="0" fontId="7" fillId="0" borderId="0" xfId="0" quotePrefix="1" applyFont="1" applyFill="1" applyBorder="1"/>
    <xf numFmtId="0" fontId="7" fillId="0" borderId="0" xfId="0" applyFont="1" applyFill="1" applyBorder="1"/>
    <xf numFmtId="3" fontId="6" fillId="0" borderId="2" xfId="0" applyNumberFormat="1" applyFont="1" applyBorder="1"/>
    <xf numFmtId="3" fontId="11" fillId="0" borderId="2" xfId="0" applyNumberFormat="1" applyFont="1" applyBorder="1"/>
    <xf numFmtId="3" fontId="0" fillId="0" borderId="0" xfId="0" applyNumberFormat="1" applyAlignment="1">
      <alignment horizontal="left"/>
    </xf>
    <xf numFmtId="3" fontId="2" fillId="2" borderId="0" xfId="0" applyNumberFormat="1" applyFont="1" applyFill="1" applyAlignment="1">
      <alignment horizontal="center"/>
    </xf>
    <xf numFmtId="41" fontId="0" fillId="0" borderId="0" xfId="0" applyNumberFormat="1"/>
    <xf numFmtId="3" fontId="2" fillId="2" borderId="0" xfId="0" applyNumberFormat="1" applyFont="1" applyFill="1" applyAlignment="1">
      <alignment horizontal="center"/>
    </xf>
    <xf numFmtId="0" fontId="0" fillId="0" borderId="0" xfId="0" applyAlignment="1"/>
    <xf numFmtId="10" fontId="0" fillId="4" borderId="0" xfId="0" applyNumberFormat="1" applyFill="1" applyAlignment="1">
      <alignment wrapText="1"/>
    </xf>
    <xf numFmtId="10" fontId="0" fillId="0" borderId="0" xfId="0" applyNumberFormat="1" applyAlignment="1">
      <alignment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workbookViewId="0"/>
  </sheetViews>
  <sheetFormatPr defaultRowHeight="14.5" x14ac:dyDescent="0.35"/>
  <cols>
    <col min="1" max="1" width="1.90625" customWidth="1"/>
    <col min="2" max="2" width="36.90625" customWidth="1"/>
    <col min="9" max="9" width="35.36328125" customWidth="1"/>
  </cols>
  <sheetData>
    <row r="1" spans="1:7" x14ac:dyDescent="0.35">
      <c r="A1" s="21" t="s">
        <v>153</v>
      </c>
      <c r="B1" s="23"/>
      <c r="C1" s="23"/>
      <c r="D1" s="23"/>
      <c r="E1" s="23"/>
      <c r="F1" s="23"/>
      <c r="G1" s="23"/>
    </row>
    <row r="2" spans="1:7" x14ac:dyDescent="0.35">
      <c r="A2" s="1"/>
      <c r="B2" s="1"/>
      <c r="C2" s="1"/>
      <c r="D2" s="1"/>
      <c r="E2" s="1"/>
      <c r="F2" s="1"/>
      <c r="G2" s="1"/>
    </row>
    <row r="3" spans="1:7" x14ac:dyDescent="0.35">
      <c r="A3" s="1"/>
      <c r="B3" s="88" t="s">
        <v>154</v>
      </c>
      <c r="C3" s="88"/>
      <c r="D3" s="88"/>
      <c r="E3" s="88"/>
      <c r="F3" s="88"/>
      <c r="G3" s="89"/>
    </row>
    <row r="4" spans="1:7" ht="28" x14ac:dyDescent="0.5">
      <c r="A4" s="1"/>
      <c r="B4" s="6" t="s">
        <v>0</v>
      </c>
      <c r="C4" s="7" t="s">
        <v>10</v>
      </c>
      <c r="D4" s="7" t="s">
        <v>21</v>
      </c>
      <c r="E4" s="7" t="s">
        <v>31</v>
      </c>
      <c r="F4" s="8" t="s">
        <v>1</v>
      </c>
      <c r="G4" s="7" t="s">
        <v>12</v>
      </c>
    </row>
    <row r="5" spans="1:7" x14ac:dyDescent="0.35">
      <c r="A5" s="1"/>
      <c r="B5" s="3" t="s">
        <v>9</v>
      </c>
      <c r="C5" s="1">
        <v>100</v>
      </c>
      <c r="D5" s="1">
        <v>20</v>
      </c>
      <c r="E5" s="3">
        <f>+C5*D5</f>
        <v>2000</v>
      </c>
      <c r="F5" s="14" t="s">
        <v>11</v>
      </c>
      <c r="G5" s="14" t="s">
        <v>11</v>
      </c>
    </row>
    <row r="6" spans="1:7" x14ac:dyDescent="0.35">
      <c r="A6" s="1"/>
      <c r="B6" s="3" t="s">
        <v>160</v>
      </c>
      <c r="C6" s="1"/>
      <c r="D6" s="1"/>
      <c r="E6" s="85" t="s">
        <v>125</v>
      </c>
      <c r="F6" s="9"/>
      <c r="G6" s="1"/>
    </row>
    <row r="7" spans="1:7" x14ac:dyDescent="0.35">
      <c r="A7" s="1"/>
      <c r="B7" s="3" t="s">
        <v>73</v>
      </c>
      <c r="C7" s="1"/>
      <c r="D7" s="1"/>
      <c r="E7" s="3" t="s">
        <v>125</v>
      </c>
      <c r="F7" s="9"/>
      <c r="G7" s="1"/>
    </row>
    <row r="8" spans="1:7" x14ac:dyDescent="0.35">
      <c r="A8" s="1"/>
      <c r="B8" s="3" t="s">
        <v>15</v>
      </c>
      <c r="C8" s="1"/>
      <c r="D8" s="1"/>
      <c r="E8" s="3" t="s">
        <v>125</v>
      </c>
      <c r="F8" s="9"/>
      <c r="G8" s="1"/>
    </row>
    <row r="9" spans="1:7" x14ac:dyDescent="0.35">
      <c r="A9" s="1"/>
      <c r="B9" s="3"/>
      <c r="C9" s="1"/>
      <c r="D9" s="1"/>
      <c r="E9" s="3"/>
      <c r="F9" s="9"/>
      <c r="G9" s="1"/>
    </row>
    <row r="10" spans="1:7" x14ac:dyDescent="0.35">
      <c r="A10" s="1"/>
      <c r="B10" s="3" t="s">
        <v>2</v>
      </c>
      <c r="C10" s="1"/>
      <c r="D10" s="1"/>
      <c r="E10" s="3" t="s">
        <v>125</v>
      </c>
      <c r="F10" s="1"/>
      <c r="G10" s="1"/>
    </row>
    <row r="11" spans="1:7" x14ac:dyDescent="0.35">
      <c r="A11" s="1"/>
      <c r="B11" s="10" t="s">
        <v>3</v>
      </c>
      <c r="C11" s="10"/>
      <c r="D11" s="10"/>
      <c r="E11" s="10">
        <f>SUM(E5:E10)</f>
        <v>2000</v>
      </c>
      <c r="F11" s="11">
        <f>SUM(F6:F10)</f>
        <v>0</v>
      </c>
      <c r="G11" s="11">
        <f>SUM(G6:G10)</f>
        <v>0</v>
      </c>
    </row>
    <row r="12" spans="1:7" ht="28" x14ac:dyDescent="0.5">
      <c r="A12" s="1"/>
      <c r="B12" s="6" t="s">
        <v>4</v>
      </c>
      <c r="C12" s="7" t="s">
        <v>10</v>
      </c>
      <c r="D12" s="7" t="s">
        <v>21</v>
      </c>
      <c r="E12" s="7" t="s">
        <v>32</v>
      </c>
      <c r="F12" s="8" t="s">
        <v>1</v>
      </c>
      <c r="G12" s="7" t="s">
        <v>12</v>
      </c>
    </row>
    <row r="13" spans="1:7" x14ac:dyDescent="0.35">
      <c r="A13" s="1"/>
      <c r="B13" s="4" t="s">
        <v>126</v>
      </c>
      <c r="C13" s="1"/>
      <c r="D13" s="1"/>
      <c r="E13" s="1"/>
      <c r="F13" s="1"/>
      <c r="G13" s="1"/>
    </row>
    <row r="14" spans="1:7" x14ac:dyDescent="0.35">
      <c r="A14" s="1"/>
      <c r="B14" s="3" t="s">
        <v>114</v>
      </c>
      <c r="C14" s="1"/>
      <c r="D14" s="1"/>
      <c r="E14" s="3" t="s">
        <v>17</v>
      </c>
      <c r="F14" s="9"/>
      <c r="G14" s="1"/>
    </row>
    <row r="15" spans="1:7" x14ac:dyDescent="0.35">
      <c r="A15" s="1"/>
      <c r="B15" s="1"/>
      <c r="C15" s="1"/>
      <c r="D15" s="1"/>
      <c r="E15" s="1"/>
      <c r="F15" s="1"/>
      <c r="G15" s="1"/>
    </row>
    <row r="16" spans="1:7" x14ac:dyDescent="0.35">
      <c r="A16" s="1"/>
      <c r="B16" s="2" t="s">
        <v>127</v>
      </c>
      <c r="C16" s="1"/>
      <c r="D16" s="1"/>
      <c r="E16" s="1"/>
      <c r="F16" s="1"/>
      <c r="G16" s="1"/>
    </row>
    <row r="17" spans="1:7" x14ac:dyDescent="0.35">
      <c r="A17" s="1"/>
      <c r="B17" s="3" t="s">
        <v>128</v>
      </c>
      <c r="C17" s="3"/>
      <c r="D17" s="3"/>
      <c r="E17" s="3">
        <v>30</v>
      </c>
      <c r="F17" s="1"/>
      <c r="G17" s="1"/>
    </row>
    <row r="18" spans="1:7" x14ac:dyDescent="0.35">
      <c r="A18" s="1"/>
      <c r="B18" s="3" t="s">
        <v>5</v>
      </c>
      <c r="C18" s="1"/>
      <c r="D18" s="1"/>
      <c r="E18" s="17" t="s">
        <v>11</v>
      </c>
      <c r="F18" s="9"/>
      <c r="G18" s="1"/>
    </row>
    <row r="19" spans="1:7" x14ac:dyDescent="0.35">
      <c r="A19" s="1"/>
      <c r="B19" s="3" t="s">
        <v>129</v>
      </c>
      <c r="C19" s="1"/>
      <c r="D19" s="1"/>
      <c r="E19" s="3">
        <v>150</v>
      </c>
      <c r="F19" s="9"/>
      <c r="G19" s="1"/>
    </row>
    <row r="20" spans="1:7" x14ac:dyDescent="0.35">
      <c r="A20" s="1"/>
      <c r="B20" s="1"/>
      <c r="C20" s="1"/>
      <c r="D20" s="1"/>
      <c r="E20" s="1"/>
      <c r="F20" s="1"/>
      <c r="G20" s="1"/>
    </row>
    <row r="21" spans="1:7" x14ac:dyDescent="0.35">
      <c r="A21" s="1"/>
      <c r="B21" s="2" t="s">
        <v>130</v>
      </c>
      <c r="C21" s="1"/>
      <c r="D21" s="1"/>
      <c r="E21" s="1"/>
      <c r="F21" s="1"/>
      <c r="G21" s="1"/>
    </row>
    <row r="22" spans="1:7" x14ac:dyDescent="0.35">
      <c r="A22" s="1"/>
      <c r="B22" s="3" t="s">
        <v>131</v>
      </c>
      <c r="C22" s="1"/>
      <c r="D22" s="1"/>
      <c r="E22" s="3">
        <v>500</v>
      </c>
      <c r="F22" s="1"/>
      <c r="G22" s="1"/>
    </row>
    <row r="23" spans="1:7" x14ac:dyDescent="0.35">
      <c r="A23" s="1"/>
      <c r="B23" s="3"/>
      <c r="C23" s="1"/>
      <c r="D23" s="1"/>
      <c r="E23" s="3"/>
      <c r="F23" s="1"/>
      <c r="G23" s="1"/>
    </row>
    <row r="24" spans="1:7" x14ac:dyDescent="0.35">
      <c r="A24" s="1"/>
      <c r="B24" s="4" t="s">
        <v>156</v>
      </c>
      <c r="C24" s="1"/>
      <c r="D24" s="1"/>
      <c r="E24" s="1"/>
      <c r="F24" s="1"/>
      <c r="G24" s="1"/>
    </row>
    <row r="25" spans="1:7" x14ac:dyDescent="0.35">
      <c r="A25" s="1"/>
      <c r="B25" s="3" t="s">
        <v>18</v>
      </c>
      <c r="C25" s="1">
        <v>3</v>
      </c>
      <c r="D25" s="1">
        <v>75</v>
      </c>
      <c r="E25" s="3"/>
      <c r="F25" s="9"/>
      <c r="G25" s="1"/>
    </row>
    <row r="26" spans="1:7" x14ac:dyDescent="0.35">
      <c r="A26" s="1"/>
      <c r="B26" s="3" t="s">
        <v>19</v>
      </c>
      <c r="C26" s="1">
        <v>3</v>
      </c>
      <c r="D26" s="1">
        <v>75</v>
      </c>
      <c r="E26" s="3"/>
      <c r="F26" s="9"/>
      <c r="G26" s="1"/>
    </row>
    <row r="27" spans="1:7" x14ac:dyDescent="0.35">
      <c r="A27" s="1"/>
      <c r="B27" s="3" t="s">
        <v>79</v>
      </c>
      <c r="C27" s="1">
        <v>3</v>
      </c>
      <c r="D27" s="1">
        <v>60</v>
      </c>
      <c r="E27" s="3"/>
      <c r="F27" s="9"/>
      <c r="G27" s="1"/>
    </row>
    <row r="28" spans="1:7" x14ac:dyDescent="0.35">
      <c r="A28" s="1"/>
      <c r="B28" s="3"/>
      <c r="C28" s="1"/>
      <c r="D28" s="1"/>
      <c r="E28" s="3">
        <f>+(C25*D25)+(C26*D26)+(C27*D27)</f>
        <v>630</v>
      </c>
      <c r="F28" s="9"/>
      <c r="G28" s="1"/>
    </row>
    <row r="29" spans="1:7" x14ac:dyDescent="0.35">
      <c r="A29" s="1"/>
      <c r="B29" s="4" t="s">
        <v>75</v>
      </c>
      <c r="C29" s="1"/>
      <c r="D29" s="1"/>
      <c r="E29" s="3"/>
      <c r="F29" s="9"/>
      <c r="G29" s="1"/>
    </row>
    <row r="30" spans="1:7" x14ac:dyDescent="0.35">
      <c r="A30" s="1"/>
      <c r="B30" s="3" t="s">
        <v>159</v>
      </c>
      <c r="C30" s="1"/>
      <c r="D30" s="3">
        <v>2000</v>
      </c>
      <c r="E30" s="1"/>
      <c r="F30" s="9"/>
      <c r="G30" s="1"/>
    </row>
    <row r="31" spans="1:7" x14ac:dyDescent="0.35">
      <c r="A31" s="1"/>
      <c r="B31" s="3" t="s">
        <v>157</v>
      </c>
      <c r="C31" s="1"/>
      <c r="D31" s="3">
        <v>2000</v>
      </c>
      <c r="E31" s="1"/>
      <c r="F31" s="9"/>
      <c r="G31" s="1"/>
    </row>
    <row r="32" spans="1:7" x14ac:dyDescent="0.35">
      <c r="A32" s="1"/>
      <c r="B32" s="3" t="s">
        <v>158</v>
      </c>
      <c r="C32" s="1"/>
      <c r="D32" s="17">
        <v>500</v>
      </c>
      <c r="E32" s="1"/>
      <c r="F32" s="1"/>
      <c r="G32" s="1"/>
    </row>
    <row r="33" spans="1:7" x14ac:dyDescent="0.35">
      <c r="A33" s="1"/>
      <c r="B33" s="3"/>
      <c r="C33" s="1"/>
      <c r="D33" s="1"/>
      <c r="E33" s="17">
        <f>D30+D31+D32</f>
        <v>4500</v>
      </c>
      <c r="F33" s="1"/>
      <c r="G33" s="1"/>
    </row>
    <row r="34" spans="1:7" x14ac:dyDescent="0.35">
      <c r="A34" s="1"/>
      <c r="B34" s="10" t="s">
        <v>7</v>
      </c>
      <c r="C34" s="10"/>
      <c r="D34" s="10"/>
      <c r="E34" s="10">
        <f>SUM(E13:E33)</f>
        <v>5810</v>
      </c>
      <c r="F34" s="11">
        <f>SUM(F13:F32)</f>
        <v>0</v>
      </c>
      <c r="G34" s="11">
        <f>SUM(G13:G32)</f>
        <v>0</v>
      </c>
    </row>
    <row r="35" spans="1:7" x14ac:dyDescent="0.35">
      <c r="A35" s="1"/>
      <c r="B35" s="3" t="s">
        <v>78</v>
      </c>
      <c r="C35" s="1"/>
      <c r="D35" s="1"/>
      <c r="E35" s="3">
        <f>+E11-E34</f>
        <v>-3810</v>
      </c>
      <c r="F35" s="1"/>
      <c r="G35" s="1"/>
    </row>
    <row r="36" spans="1:7" x14ac:dyDescent="0.35">
      <c r="A36" s="1"/>
      <c r="B36" s="3"/>
      <c r="C36" s="1"/>
      <c r="D36" s="1"/>
      <c r="E36" s="3"/>
      <c r="F36" s="1"/>
      <c r="G36" s="1"/>
    </row>
    <row r="37" spans="1:7" ht="15" thickBot="1" x14ac:dyDescent="0.4">
      <c r="A37" s="1"/>
      <c r="B37" s="12" t="s">
        <v>155</v>
      </c>
      <c r="C37" s="12"/>
      <c r="D37" s="12"/>
      <c r="E37" s="12">
        <f>+E35-E36</f>
        <v>-3810</v>
      </c>
      <c r="F37" s="13"/>
      <c r="G37" s="16"/>
    </row>
  </sheetData>
  <mergeCells count="1">
    <mergeCell ref="B3:G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workbookViewId="0">
      <selection activeCell="E28" sqref="E28"/>
    </sheetView>
  </sheetViews>
  <sheetFormatPr defaultRowHeight="14.5" x14ac:dyDescent="0.35"/>
  <cols>
    <col min="1" max="1" width="24.08984375" customWidth="1"/>
    <col min="2" max="2" width="16.1796875" customWidth="1"/>
    <col min="5" max="5" width="32.6328125" customWidth="1"/>
    <col min="6" max="6" width="18.6328125" customWidth="1"/>
  </cols>
  <sheetData>
    <row r="1" spans="1:7" x14ac:dyDescent="0.35">
      <c r="A1" s="1"/>
      <c r="B1" s="1"/>
      <c r="C1" s="1"/>
      <c r="D1" s="1"/>
      <c r="E1" s="1"/>
      <c r="F1" s="1"/>
      <c r="G1" s="1"/>
    </row>
    <row r="2" spans="1:7" x14ac:dyDescent="0.35">
      <c r="A2" s="21" t="s">
        <v>180</v>
      </c>
      <c r="B2" s="23"/>
      <c r="C2" s="23"/>
      <c r="D2" s="23"/>
      <c r="E2" s="23"/>
      <c r="F2" s="23"/>
      <c r="G2" s="23"/>
    </row>
    <row r="3" spans="1:7" x14ac:dyDescent="0.35">
      <c r="A3" s="1"/>
      <c r="B3" s="1"/>
      <c r="C3" s="1"/>
      <c r="D3" s="1"/>
      <c r="E3" s="1"/>
      <c r="F3" s="1"/>
      <c r="G3" s="1"/>
    </row>
    <row r="4" spans="1:7" x14ac:dyDescent="0.35">
      <c r="A4" s="1"/>
      <c r="B4" s="1"/>
      <c r="C4" s="1"/>
      <c r="D4" s="1"/>
      <c r="E4" s="1"/>
      <c r="F4" s="1"/>
      <c r="G4" s="1"/>
    </row>
    <row r="5" spans="1:7" x14ac:dyDescent="0.35">
      <c r="A5" s="1" t="s">
        <v>45</v>
      </c>
      <c r="B5" s="1"/>
      <c r="C5" s="1"/>
      <c r="D5" s="1"/>
      <c r="E5" s="1" t="s">
        <v>47</v>
      </c>
      <c r="F5" s="1"/>
      <c r="G5" s="1"/>
    </row>
    <row r="6" spans="1:7" x14ac:dyDescent="0.35">
      <c r="A6" s="1" t="s">
        <v>46</v>
      </c>
      <c r="B6" s="25">
        <v>43100</v>
      </c>
      <c r="C6" s="1"/>
      <c r="D6" s="1"/>
      <c r="E6" s="1" t="s">
        <v>48</v>
      </c>
      <c r="F6" s="25">
        <v>43100</v>
      </c>
      <c r="G6" s="1"/>
    </row>
    <row r="7" spans="1:7" x14ac:dyDescent="0.35">
      <c r="A7" s="74" t="s">
        <v>138</v>
      </c>
      <c r="B7" s="75" t="s">
        <v>60</v>
      </c>
      <c r="C7" s="74"/>
      <c r="D7" s="1"/>
      <c r="E7" s="26"/>
      <c r="F7" s="43" t="s">
        <v>60</v>
      </c>
      <c r="G7" s="37"/>
    </row>
    <row r="8" spans="1:7" x14ac:dyDescent="0.35">
      <c r="A8" s="28"/>
      <c r="B8" s="35"/>
      <c r="C8" s="38"/>
      <c r="D8" s="1"/>
      <c r="E8" s="28"/>
      <c r="F8" s="29"/>
      <c r="G8" s="38"/>
    </row>
    <row r="9" spans="1:7" x14ac:dyDescent="0.35">
      <c r="A9" s="28"/>
      <c r="B9" s="29"/>
      <c r="C9" s="38"/>
      <c r="D9" s="1"/>
      <c r="E9" s="28"/>
      <c r="F9" s="29"/>
      <c r="G9" s="38"/>
    </row>
    <row r="10" spans="1:7" x14ac:dyDescent="0.35">
      <c r="A10" s="31"/>
      <c r="B10" s="45">
        <f>SUM(B8:B9)</f>
        <v>0</v>
      </c>
      <c r="C10" s="39"/>
      <c r="D10" s="1"/>
      <c r="E10" s="60"/>
      <c r="F10" s="15"/>
      <c r="G10" s="65"/>
    </row>
    <row r="11" spans="1:7" x14ac:dyDescent="0.35">
      <c r="A11" s="74" t="s">
        <v>118</v>
      </c>
      <c r="B11" s="75" t="s">
        <v>60</v>
      </c>
      <c r="C11" s="74"/>
      <c r="D11" s="1"/>
      <c r="E11" s="76" t="s">
        <v>120</v>
      </c>
      <c r="F11" s="75" t="s">
        <v>60</v>
      </c>
      <c r="G11" s="74"/>
    </row>
    <row r="12" spans="1:7" x14ac:dyDescent="0.35">
      <c r="A12" s="28" t="s">
        <v>51</v>
      </c>
      <c r="B12" s="35">
        <v>13806.53</v>
      </c>
      <c r="C12" s="38"/>
      <c r="D12" s="1"/>
      <c r="E12" s="30"/>
      <c r="F12" s="35"/>
      <c r="G12" s="38"/>
    </row>
    <row r="13" spans="1:7" x14ac:dyDescent="0.35">
      <c r="A13" s="28" t="s">
        <v>50</v>
      </c>
      <c r="B13" s="29">
        <v>0</v>
      </c>
      <c r="C13" s="38"/>
      <c r="D13" s="1"/>
      <c r="E13" s="30"/>
      <c r="F13" s="29"/>
      <c r="G13" s="38"/>
    </row>
    <row r="14" spans="1:7" x14ac:dyDescent="0.35">
      <c r="A14" s="31" t="s">
        <v>52</v>
      </c>
      <c r="B14" s="45">
        <f>SUM(B12:B13)</f>
        <v>13806.53</v>
      </c>
      <c r="C14" s="39"/>
      <c r="D14" s="1"/>
      <c r="E14" s="77" t="s">
        <v>121</v>
      </c>
      <c r="F14" s="78">
        <f>SUM(F12:F13)</f>
        <v>0</v>
      </c>
      <c r="G14" s="38"/>
    </row>
    <row r="15" spans="1:7" ht="16.5" x14ac:dyDescent="0.35">
      <c r="A15" s="26" t="s">
        <v>178</v>
      </c>
      <c r="B15" s="35">
        <f>+'begroting + werk ink &amp; uitg ''17'!K33</f>
        <v>502.15</v>
      </c>
      <c r="C15" s="37"/>
      <c r="D15" s="1"/>
      <c r="E15" s="28"/>
      <c r="F15" s="1"/>
      <c r="G15" s="38"/>
    </row>
    <row r="16" spans="1:7" ht="16.5" x14ac:dyDescent="0.35">
      <c r="A16" s="28" t="s">
        <v>146</v>
      </c>
      <c r="B16" s="35">
        <f>40*20</f>
        <v>800</v>
      </c>
      <c r="C16" s="38"/>
      <c r="D16" s="1"/>
      <c r="E16" s="28" t="s">
        <v>122</v>
      </c>
      <c r="F16" s="35">
        <f>+'balans 2016'!F18</f>
        <v>14030.769999999999</v>
      </c>
      <c r="G16" s="38"/>
    </row>
    <row r="17" spans="1:7" x14ac:dyDescent="0.35">
      <c r="A17" s="30"/>
      <c r="B17" s="35"/>
      <c r="C17" s="38"/>
      <c r="D17" s="1"/>
      <c r="E17" s="28" t="s">
        <v>65</v>
      </c>
      <c r="F17" s="3">
        <f>+'begroting + werk ink &amp; uitg ''17'!L40</f>
        <v>1628.1900000000005</v>
      </c>
      <c r="G17" s="38"/>
    </row>
    <row r="18" spans="1:7" x14ac:dyDescent="0.35">
      <c r="A18" s="31" t="s">
        <v>56</v>
      </c>
      <c r="B18" s="45">
        <f>SUM(B15:B17)</f>
        <v>1302.1500000000001</v>
      </c>
      <c r="C18" s="39"/>
      <c r="D18" s="1"/>
      <c r="E18" s="34" t="s">
        <v>123</v>
      </c>
      <c r="F18" s="45">
        <f>SUM(F15:F17)</f>
        <v>15658.96</v>
      </c>
      <c r="G18" s="39"/>
    </row>
    <row r="19" spans="1:7" x14ac:dyDescent="0.35">
      <c r="A19" s="1"/>
      <c r="B19" s="1"/>
      <c r="C19" s="1"/>
      <c r="D19" s="1"/>
      <c r="E19" s="1"/>
      <c r="F19" s="1"/>
      <c r="G19" s="1"/>
    </row>
    <row r="20" spans="1:7" x14ac:dyDescent="0.35">
      <c r="A20" s="1"/>
      <c r="B20" s="1"/>
      <c r="C20" s="1"/>
      <c r="D20" s="1"/>
      <c r="E20" s="1"/>
      <c r="F20" s="1"/>
      <c r="G20" s="1"/>
    </row>
    <row r="21" spans="1:7" x14ac:dyDescent="0.35">
      <c r="A21" s="31" t="s">
        <v>58</v>
      </c>
      <c r="B21" s="79">
        <f>+B10+B14+B18</f>
        <v>15108.68</v>
      </c>
      <c r="C21" s="33"/>
      <c r="D21" s="1"/>
      <c r="E21" s="31" t="s">
        <v>59</v>
      </c>
      <c r="F21" s="79">
        <f>+F18+F14</f>
        <v>15658.96</v>
      </c>
      <c r="G21" s="33"/>
    </row>
    <row r="22" spans="1:7" x14ac:dyDescent="0.35">
      <c r="A22" s="1" t="s">
        <v>177</v>
      </c>
      <c r="B22" s="1"/>
      <c r="C22" s="1"/>
      <c r="D22" s="1"/>
      <c r="E22" s="1"/>
      <c r="F22" s="87">
        <f>(+F21-B21)/2</f>
        <v>275.13999999999942</v>
      </c>
      <c r="G22" s="1"/>
    </row>
    <row r="23" spans="1:7" x14ac:dyDescent="0.35">
      <c r="A23" s="80" t="s">
        <v>140</v>
      </c>
      <c r="B23" s="1"/>
      <c r="C23" s="1"/>
      <c r="D23" s="1"/>
      <c r="E23" s="1"/>
      <c r="F23" s="1"/>
      <c r="G23" s="1"/>
    </row>
    <row r="24" spans="1:7" x14ac:dyDescent="0.35">
      <c r="A24" s="81"/>
      <c r="B24" s="1"/>
      <c r="C24" s="1"/>
      <c r="D24" s="1"/>
      <c r="E24" s="1"/>
      <c r="F24" s="1"/>
      <c r="G24" s="1"/>
    </row>
    <row r="25" spans="1:7" x14ac:dyDescent="0.35">
      <c r="A25" s="82" t="s">
        <v>176</v>
      </c>
      <c r="B25" s="1"/>
      <c r="C25" s="1"/>
      <c r="D25" s="1"/>
      <c r="E25" s="1"/>
      <c r="F25" s="1"/>
      <c r="G25" s="1"/>
    </row>
    <row r="26" spans="1:7" x14ac:dyDescent="0.35">
      <c r="A26" s="82"/>
      <c r="B26" s="1"/>
      <c r="C26" s="1"/>
      <c r="D26" s="1"/>
      <c r="E26" s="1"/>
      <c r="F26" s="1"/>
      <c r="G26" s="1"/>
    </row>
    <row r="27" spans="1:7" x14ac:dyDescent="0.35">
      <c r="A27" s="82" t="s">
        <v>179</v>
      </c>
      <c r="B27" s="1"/>
      <c r="C27" s="1"/>
      <c r="D27" s="1"/>
      <c r="E27" s="1"/>
      <c r="F27" s="1"/>
      <c r="G27" s="1"/>
    </row>
    <row r="28" spans="1:7" x14ac:dyDescent="0.35">
      <c r="A28" s="1"/>
      <c r="B28" s="1"/>
      <c r="C28" s="1"/>
      <c r="D28" s="1"/>
      <c r="E28" s="1"/>
      <c r="F28" s="1"/>
      <c r="G28" s="1"/>
    </row>
    <row r="29" spans="1:7" x14ac:dyDescent="0.35">
      <c r="A29" s="1"/>
      <c r="B29" s="1"/>
      <c r="C29" s="1"/>
      <c r="D29" s="1"/>
      <c r="E29" s="1"/>
      <c r="F29" s="1"/>
      <c r="G29" s="1"/>
    </row>
    <row r="30" spans="1:7" x14ac:dyDescent="0.35">
      <c r="A30" s="1"/>
      <c r="B30" s="1"/>
      <c r="C30" s="1"/>
      <c r="D30" s="1"/>
      <c r="E30" s="1"/>
      <c r="F30" s="1"/>
      <c r="G30" s="1"/>
    </row>
    <row r="31" spans="1:7" x14ac:dyDescent="0.35">
      <c r="A31" s="1"/>
      <c r="B31" s="1"/>
      <c r="C31" s="1"/>
      <c r="D31" s="1"/>
      <c r="E31" s="1"/>
      <c r="F31" s="1"/>
      <c r="G31" s="1"/>
    </row>
  </sheetData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0"/>
  <sheetViews>
    <sheetView tabSelected="1" workbookViewId="0">
      <selection activeCell="O23" sqref="O23"/>
    </sheetView>
  </sheetViews>
  <sheetFormatPr defaultRowHeight="14.5" x14ac:dyDescent="0.35"/>
  <cols>
    <col min="1" max="1" width="8.7265625" style="1"/>
    <col min="2" max="2" width="20.81640625" style="1" customWidth="1"/>
    <col min="3" max="3" width="8.7265625" style="1"/>
    <col min="4" max="4" width="12.453125" style="1" customWidth="1"/>
    <col min="5" max="8" width="8.7265625" style="1"/>
    <col min="9" max="9" width="33.54296875" style="1" customWidth="1"/>
  </cols>
  <sheetData>
    <row r="1" spans="1:14" x14ac:dyDescent="0.35">
      <c r="A1" s="21" t="s">
        <v>99</v>
      </c>
      <c r="B1" s="23"/>
      <c r="C1" s="23"/>
      <c r="D1" s="23"/>
      <c r="E1" s="23"/>
      <c r="F1" s="23"/>
      <c r="G1" s="23"/>
      <c r="H1" s="23"/>
      <c r="I1"/>
    </row>
    <row r="2" spans="1:14" x14ac:dyDescent="0.35">
      <c r="I2"/>
    </row>
    <row r="3" spans="1:14" x14ac:dyDescent="0.35">
      <c r="B3" s="88" t="s">
        <v>100</v>
      </c>
      <c r="C3" s="88"/>
      <c r="D3" s="88"/>
      <c r="E3" s="88"/>
      <c r="F3" s="88"/>
      <c r="G3" s="89"/>
      <c r="I3" s="42" t="s">
        <v>173</v>
      </c>
      <c r="J3" s="86"/>
      <c r="K3" s="86"/>
      <c r="L3" s="86"/>
      <c r="M3" s="86"/>
      <c r="N3" s="46"/>
    </row>
    <row r="4" spans="1:14" ht="28" x14ac:dyDescent="0.5">
      <c r="B4" s="6" t="s">
        <v>0</v>
      </c>
      <c r="C4" s="7" t="s">
        <v>10</v>
      </c>
      <c r="D4" s="7" t="s">
        <v>21</v>
      </c>
      <c r="E4" s="7" t="s">
        <v>31</v>
      </c>
      <c r="F4" s="8" t="s">
        <v>1</v>
      </c>
      <c r="G4" s="7" t="s">
        <v>12</v>
      </c>
      <c r="I4" s="84" t="s">
        <v>0</v>
      </c>
      <c r="J4" s="83" t="s">
        <v>10</v>
      </c>
      <c r="K4" s="83" t="s">
        <v>21</v>
      </c>
      <c r="L4" s="7" t="s">
        <v>31</v>
      </c>
      <c r="M4" s="8" t="s">
        <v>1</v>
      </c>
      <c r="N4" s="7" t="s">
        <v>12</v>
      </c>
    </row>
    <row r="5" spans="1:14" x14ac:dyDescent="0.35">
      <c r="B5" s="3" t="s">
        <v>9</v>
      </c>
      <c r="C5" s="1">
        <v>80</v>
      </c>
      <c r="D5" s="1">
        <v>20</v>
      </c>
      <c r="E5" s="3">
        <f>+D5*C5</f>
        <v>1600</v>
      </c>
      <c r="F5" s="14" t="s">
        <v>11</v>
      </c>
      <c r="G5" s="14" t="s">
        <v>11</v>
      </c>
      <c r="I5" s="3" t="s">
        <v>9</v>
      </c>
      <c r="J5" s="1">
        <v>60</v>
      </c>
      <c r="K5" s="1">
        <v>20</v>
      </c>
      <c r="L5" s="3">
        <f>+K5*J5</f>
        <v>1200</v>
      </c>
      <c r="M5" s="14" t="s">
        <v>11</v>
      </c>
      <c r="N5" s="14" t="s">
        <v>11</v>
      </c>
    </row>
    <row r="6" spans="1:14" x14ac:dyDescent="0.35">
      <c r="B6" s="3" t="s">
        <v>124</v>
      </c>
      <c r="E6" s="17">
        <v>1325</v>
      </c>
      <c r="F6" s="9"/>
      <c r="I6" s="3" t="s">
        <v>161</v>
      </c>
      <c r="J6" s="1"/>
      <c r="K6" s="1"/>
      <c r="L6" s="3">
        <v>2500</v>
      </c>
      <c r="M6" s="9"/>
      <c r="N6" s="1"/>
    </row>
    <row r="7" spans="1:14" x14ac:dyDescent="0.35">
      <c r="B7" s="3" t="s">
        <v>73</v>
      </c>
      <c r="E7" s="3" t="s">
        <v>125</v>
      </c>
      <c r="F7" s="9"/>
      <c r="I7" s="3" t="s">
        <v>161</v>
      </c>
      <c r="J7" s="1"/>
      <c r="K7" s="1"/>
      <c r="L7" s="3">
        <v>585</v>
      </c>
      <c r="M7" s="9"/>
      <c r="N7" s="1"/>
    </row>
    <row r="8" spans="1:14" x14ac:dyDescent="0.35">
      <c r="B8" s="3" t="s">
        <v>15</v>
      </c>
      <c r="E8" s="3" t="s">
        <v>125</v>
      </c>
      <c r="F8" s="9"/>
      <c r="I8" s="3" t="s">
        <v>15</v>
      </c>
      <c r="J8" s="1"/>
      <c r="K8" s="1"/>
      <c r="L8" s="17">
        <v>0</v>
      </c>
      <c r="M8" s="9"/>
      <c r="N8" s="1"/>
    </row>
    <row r="9" spans="1:14" x14ac:dyDescent="0.35">
      <c r="B9" s="3"/>
      <c r="E9" s="3"/>
      <c r="F9" s="9"/>
      <c r="I9" s="3" t="s">
        <v>116</v>
      </c>
      <c r="J9" s="1"/>
      <c r="K9" s="1"/>
      <c r="L9" s="3">
        <v>0</v>
      </c>
      <c r="M9" s="9"/>
      <c r="N9" s="1"/>
    </row>
    <row r="10" spans="1:14" x14ac:dyDescent="0.35">
      <c r="B10" s="3" t="s">
        <v>2</v>
      </c>
      <c r="E10" s="3" t="s">
        <v>125</v>
      </c>
      <c r="I10" s="3" t="s">
        <v>2</v>
      </c>
      <c r="J10" s="1"/>
      <c r="K10" s="1"/>
      <c r="L10" s="3">
        <v>0</v>
      </c>
      <c r="M10" s="1" t="s">
        <v>172</v>
      </c>
      <c r="N10" s="1"/>
    </row>
    <row r="11" spans="1:14" x14ac:dyDescent="0.35">
      <c r="B11" s="10" t="s">
        <v>3</v>
      </c>
      <c r="C11" s="10"/>
      <c r="D11" s="10"/>
      <c r="E11" s="10">
        <f>SUM(E5:E10)</f>
        <v>2925</v>
      </c>
      <c r="F11" s="11">
        <f>SUM(F6:F10)</f>
        <v>0</v>
      </c>
      <c r="G11" s="11">
        <f>SUM(G6:G10)</f>
        <v>0</v>
      </c>
      <c r="I11" s="10" t="s">
        <v>3</v>
      </c>
      <c r="J11" s="10"/>
      <c r="K11" s="10"/>
      <c r="L11" s="10">
        <f>SUM(L5:L10)</f>
        <v>4285</v>
      </c>
      <c r="M11" s="11">
        <f>SUM(M6:M10)</f>
        <v>0</v>
      </c>
      <c r="N11" s="11">
        <f>SUM(N6:N10)</f>
        <v>0</v>
      </c>
    </row>
    <row r="12" spans="1:14" ht="28" x14ac:dyDescent="0.5">
      <c r="B12" s="6" t="s">
        <v>4</v>
      </c>
      <c r="C12" s="7" t="s">
        <v>10</v>
      </c>
      <c r="D12" s="7" t="s">
        <v>21</v>
      </c>
      <c r="E12" s="7" t="s">
        <v>32</v>
      </c>
      <c r="F12" s="8" t="s">
        <v>1</v>
      </c>
      <c r="G12" s="7" t="s">
        <v>12</v>
      </c>
      <c r="I12" s="84" t="s">
        <v>4</v>
      </c>
      <c r="J12" s="83" t="s">
        <v>10</v>
      </c>
      <c r="K12" s="83" t="s">
        <v>21</v>
      </c>
      <c r="L12" s="7" t="s">
        <v>32</v>
      </c>
      <c r="M12" s="8" t="s">
        <v>1</v>
      </c>
      <c r="N12" s="7" t="s">
        <v>12</v>
      </c>
    </row>
    <row r="13" spans="1:14" x14ac:dyDescent="0.35">
      <c r="B13" s="4" t="s">
        <v>126</v>
      </c>
      <c r="I13" s="4" t="s">
        <v>126</v>
      </c>
      <c r="J13" s="1"/>
      <c r="K13" s="1"/>
      <c r="L13" s="1"/>
      <c r="M13" s="1"/>
      <c r="N13" s="1"/>
    </row>
    <row r="14" spans="1:14" x14ac:dyDescent="0.35">
      <c r="B14" s="3" t="s">
        <v>114</v>
      </c>
      <c r="E14" s="3">
        <v>500</v>
      </c>
      <c r="F14" s="9"/>
      <c r="I14" s="3" t="s">
        <v>171</v>
      </c>
      <c r="J14" s="1"/>
      <c r="K14" s="1"/>
      <c r="L14" s="3">
        <v>0</v>
      </c>
      <c r="M14" s="9"/>
      <c r="N14" s="1"/>
    </row>
    <row r="15" spans="1:14" x14ac:dyDescent="0.35">
      <c r="J15" s="1"/>
      <c r="K15" s="1"/>
      <c r="L15" s="1"/>
      <c r="M15" s="1"/>
      <c r="N15" s="1"/>
    </row>
    <row r="16" spans="1:14" x14ac:dyDescent="0.35">
      <c r="B16" s="2" t="s">
        <v>127</v>
      </c>
      <c r="I16" s="2" t="s">
        <v>26</v>
      </c>
      <c r="J16" s="1"/>
      <c r="K16" s="1"/>
      <c r="L16" s="1"/>
      <c r="M16" s="1"/>
      <c r="N16" s="1"/>
    </row>
    <row r="17" spans="2:14" x14ac:dyDescent="0.35">
      <c r="B17" s="3" t="s">
        <v>128</v>
      </c>
      <c r="C17" s="3"/>
      <c r="D17" s="3"/>
      <c r="E17" s="3">
        <v>10</v>
      </c>
      <c r="I17" s="3" t="s">
        <v>164</v>
      </c>
      <c r="J17" s="3"/>
      <c r="K17" s="3">
        <v>29</v>
      </c>
      <c r="L17" s="3"/>
      <c r="M17" s="1"/>
      <c r="N17" s="1"/>
    </row>
    <row r="18" spans="2:14" x14ac:dyDescent="0.35">
      <c r="B18" s="3" t="s">
        <v>5</v>
      </c>
      <c r="E18" s="17" t="s">
        <v>11</v>
      </c>
      <c r="F18" s="9"/>
      <c r="I18" s="3" t="s">
        <v>5</v>
      </c>
      <c r="J18" s="1"/>
      <c r="K18" s="1">
        <v>0</v>
      </c>
      <c r="L18" s="17"/>
      <c r="M18" s="9"/>
      <c r="N18" s="1"/>
    </row>
    <row r="19" spans="2:14" x14ac:dyDescent="0.35">
      <c r="B19" s="3" t="s">
        <v>129</v>
      </c>
      <c r="E19" s="3">
        <v>140</v>
      </c>
      <c r="F19" s="9"/>
      <c r="I19" s="3" t="s">
        <v>27</v>
      </c>
      <c r="J19" s="1"/>
      <c r="K19" s="1">
        <f>28.76+27.59+26.84+31.49</f>
        <v>114.67999999999999</v>
      </c>
      <c r="L19" s="3"/>
      <c r="M19" s="9"/>
      <c r="N19" s="1"/>
    </row>
    <row r="20" spans="2:14" x14ac:dyDescent="0.35">
      <c r="I20" s="3" t="s">
        <v>92</v>
      </c>
      <c r="J20" s="1"/>
      <c r="K20" s="1">
        <v>20</v>
      </c>
      <c r="L20" s="3"/>
      <c r="M20" s="1"/>
      <c r="N20" s="1"/>
    </row>
    <row r="21" spans="2:14" x14ac:dyDescent="0.35">
      <c r="B21" s="2" t="s">
        <v>130</v>
      </c>
      <c r="I21" s="64" t="s">
        <v>112</v>
      </c>
      <c r="J21" s="1">
        <v>0</v>
      </c>
      <c r="K21" s="1">
        <v>0.19</v>
      </c>
      <c r="L21" s="3"/>
      <c r="M21" s="1"/>
      <c r="N21" s="1"/>
    </row>
    <row r="22" spans="2:14" x14ac:dyDescent="0.35">
      <c r="B22" s="3" t="s">
        <v>131</v>
      </c>
      <c r="E22" s="3">
        <v>500</v>
      </c>
      <c r="I22" s="3"/>
      <c r="J22" s="1"/>
      <c r="K22" s="1"/>
      <c r="L22" s="3">
        <f>SUM(K17:K21)</f>
        <v>163.87</v>
      </c>
      <c r="M22" s="1"/>
      <c r="N22" s="1"/>
    </row>
    <row r="23" spans="2:14" x14ac:dyDescent="0.35">
      <c r="B23" s="3"/>
      <c r="E23" s="3"/>
      <c r="I23" s="4" t="s">
        <v>105</v>
      </c>
      <c r="J23" s="1"/>
      <c r="K23" s="1"/>
      <c r="L23" s="1"/>
      <c r="M23" s="1"/>
      <c r="N23" s="1"/>
    </row>
    <row r="24" spans="2:14" x14ac:dyDescent="0.35">
      <c r="B24" s="4" t="s">
        <v>77</v>
      </c>
      <c r="I24" s="3" t="s">
        <v>170</v>
      </c>
      <c r="J24" s="1"/>
      <c r="K24" s="3">
        <v>30</v>
      </c>
      <c r="M24" s="1"/>
      <c r="N24" s="1"/>
    </row>
    <row r="25" spans="2:14" x14ac:dyDescent="0.35">
      <c r="B25" s="3" t="s">
        <v>18</v>
      </c>
      <c r="C25" s="1">
        <v>70</v>
      </c>
      <c r="D25" s="1">
        <v>210</v>
      </c>
      <c r="E25" s="3"/>
      <c r="F25" s="9"/>
      <c r="I25" s="3" t="s">
        <v>19</v>
      </c>
      <c r="J25" s="1"/>
      <c r="K25" s="3">
        <v>63.66</v>
      </c>
      <c r="M25" s="9"/>
      <c r="N25" s="1"/>
    </row>
    <row r="26" spans="2:14" x14ac:dyDescent="0.35">
      <c r="B26" s="3" t="s">
        <v>19</v>
      </c>
      <c r="C26" s="1">
        <v>70</v>
      </c>
      <c r="D26" s="1">
        <v>210</v>
      </c>
      <c r="E26" s="3"/>
      <c r="F26" s="9"/>
      <c r="I26" s="3"/>
      <c r="J26" s="1"/>
      <c r="K26" s="1"/>
      <c r="L26" s="3">
        <f>SUM(K24:K25)</f>
        <v>93.66</v>
      </c>
      <c r="M26" s="9"/>
      <c r="N26" s="1"/>
    </row>
    <row r="27" spans="2:14" x14ac:dyDescent="0.35">
      <c r="B27" s="3" t="s">
        <v>79</v>
      </c>
      <c r="C27" s="1">
        <v>50</v>
      </c>
      <c r="D27" s="1">
        <v>150</v>
      </c>
      <c r="E27" s="3"/>
      <c r="F27" s="9"/>
      <c r="I27" s="4" t="s">
        <v>75</v>
      </c>
      <c r="M27" s="9"/>
      <c r="N27" s="1"/>
    </row>
    <row r="28" spans="2:14" s="1" customFormat="1" x14ac:dyDescent="0.35">
      <c r="B28" s="3"/>
      <c r="E28" s="3">
        <f>D25+D26+D27</f>
        <v>570</v>
      </c>
      <c r="F28" s="9"/>
      <c r="I28" s="3" t="s">
        <v>168</v>
      </c>
      <c r="K28" s="1">
        <v>50</v>
      </c>
      <c r="L28" s="3"/>
      <c r="M28" s="9"/>
    </row>
    <row r="29" spans="2:14" x14ac:dyDescent="0.35">
      <c r="B29" s="4" t="s">
        <v>75</v>
      </c>
      <c r="E29" s="3"/>
      <c r="F29" s="9"/>
      <c r="I29" s="3" t="s">
        <v>162</v>
      </c>
      <c r="J29" s="1"/>
      <c r="K29" s="1">
        <v>93.65</v>
      </c>
      <c r="L29" s="3"/>
      <c r="M29" s="9"/>
      <c r="N29" s="1"/>
    </row>
    <row r="30" spans="2:14" x14ac:dyDescent="0.35">
      <c r="B30" s="3" t="s">
        <v>132</v>
      </c>
      <c r="D30" s="3">
        <v>2000</v>
      </c>
      <c r="F30" s="9"/>
      <c r="I30" s="3" t="s">
        <v>163</v>
      </c>
      <c r="J30" s="1"/>
      <c r="K30" s="1">
        <v>70</v>
      </c>
      <c r="L30" s="3"/>
      <c r="M30" s="9"/>
      <c r="N30" s="1"/>
    </row>
    <row r="31" spans="2:14" x14ac:dyDescent="0.35">
      <c r="B31" s="3" t="s">
        <v>133</v>
      </c>
      <c r="D31" s="3">
        <v>1000</v>
      </c>
      <c r="F31" s="9"/>
      <c r="I31" s="3" t="s">
        <v>165</v>
      </c>
      <c r="J31" s="1"/>
      <c r="K31" s="1">
        <v>59.29</v>
      </c>
      <c r="L31" s="3"/>
      <c r="M31" s="9"/>
      <c r="N31" s="1"/>
    </row>
    <row r="32" spans="2:14" x14ac:dyDescent="0.35">
      <c r="B32" s="3" t="s">
        <v>115</v>
      </c>
      <c r="D32" s="17">
        <v>1500</v>
      </c>
      <c r="I32" s="3" t="s">
        <v>166</v>
      </c>
      <c r="J32" s="1"/>
      <c r="K32" s="1">
        <v>70</v>
      </c>
      <c r="L32" s="3"/>
      <c r="M32" s="1"/>
      <c r="N32" s="3"/>
    </row>
    <row r="33" spans="2:14" s="1" customFormat="1" x14ac:dyDescent="0.35">
      <c r="B33" s="3"/>
      <c r="E33" s="17">
        <f>D30+D31+D32</f>
        <v>4500</v>
      </c>
      <c r="I33" s="3" t="s">
        <v>167</v>
      </c>
      <c r="J33"/>
      <c r="K33">
        <v>502.15</v>
      </c>
      <c r="L33" s="3"/>
      <c r="N33" s="3"/>
    </row>
    <row r="34" spans="2:14" x14ac:dyDescent="0.35">
      <c r="I34" s="3" t="s">
        <v>169</v>
      </c>
      <c r="J34" s="1"/>
      <c r="K34" s="1">
        <v>102.19</v>
      </c>
      <c r="L34" s="3"/>
      <c r="M34" s="1"/>
      <c r="N34" s="3"/>
    </row>
    <row r="35" spans="2:14" s="1" customFormat="1" x14ac:dyDescent="0.35">
      <c r="I35" s="30" t="s">
        <v>175</v>
      </c>
      <c r="K35" s="1">
        <v>1452</v>
      </c>
      <c r="L35" s="3"/>
      <c r="N35" s="3"/>
    </row>
    <row r="36" spans="2:14" x14ac:dyDescent="0.35">
      <c r="L36">
        <f>SUM(K28:K35)</f>
        <v>2399.2799999999997</v>
      </c>
    </row>
    <row r="37" spans="2:14" x14ac:dyDescent="0.35">
      <c r="B37" s="10" t="s">
        <v>7</v>
      </c>
      <c r="C37" s="10"/>
      <c r="D37" s="10"/>
      <c r="E37" s="10">
        <f>SUM(E13:E33)</f>
        <v>6220</v>
      </c>
      <c r="F37" s="11">
        <f>SUM(F13:F32)</f>
        <v>0</v>
      </c>
      <c r="G37" s="11">
        <f>SUM(G13:G32)</f>
        <v>0</v>
      </c>
      <c r="I37" s="10" t="s">
        <v>7</v>
      </c>
      <c r="J37" s="10"/>
      <c r="K37" s="10"/>
      <c r="L37" s="10">
        <f>SUM(L13:L36)</f>
        <v>2656.8099999999995</v>
      </c>
      <c r="M37" s="11">
        <f>SUM(M13:M32)</f>
        <v>0</v>
      </c>
      <c r="N37" s="11">
        <f>SUM(N13:N32)</f>
        <v>0</v>
      </c>
    </row>
    <row r="38" spans="2:14" x14ac:dyDescent="0.35">
      <c r="B38" s="3" t="s">
        <v>78</v>
      </c>
      <c r="E38" s="3">
        <f>+E11-E37</f>
        <v>-3295</v>
      </c>
      <c r="I38" s="3" t="s">
        <v>78</v>
      </c>
      <c r="J38" s="1"/>
      <c r="K38" s="1"/>
      <c r="L38" s="3">
        <f>+L11-L37</f>
        <v>1628.1900000000005</v>
      </c>
    </row>
    <row r="39" spans="2:14" x14ac:dyDescent="0.35">
      <c r="B39" s="3"/>
      <c r="E39" s="3"/>
      <c r="I39" s="3"/>
      <c r="J39" s="1"/>
      <c r="K39" s="1"/>
      <c r="L39" s="3"/>
      <c r="M39" s="1"/>
      <c r="N39" s="1"/>
    </row>
    <row r="40" spans="2:14" ht="15" thickBot="1" x14ac:dyDescent="0.4">
      <c r="B40" s="12" t="s">
        <v>101</v>
      </c>
      <c r="C40" s="12"/>
      <c r="D40" s="12"/>
      <c r="E40" s="12">
        <f>+E38-E39</f>
        <v>-3295</v>
      </c>
      <c r="F40" s="13"/>
      <c r="G40" s="16"/>
      <c r="I40" s="12" t="s">
        <v>174</v>
      </c>
      <c r="J40" s="12"/>
      <c r="K40" s="12"/>
      <c r="L40" s="12">
        <f>+L11-L37</f>
        <v>1628.1900000000005</v>
      </c>
      <c r="M40" s="13"/>
      <c r="N40" s="16"/>
    </row>
  </sheetData>
  <mergeCells count="1">
    <mergeCell ref="B3:G3"/>
  </mergeCells>
  <pageMargins left="0.70866141732283472" right="0.70866141732283472" top="0.74803149606299213" bottom="0.74803149606299213" header="0.31496062992125984" footer="0.31496062992125984"/>
  <pageSetup paperSize="9" scale="79" orientation="landscape" horizontalDpi="1200" verticalDpi="1200" r:id="rId1"/>
  <headerFooter>
    <oddFooter>&amp;L&amp;9&amp;A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27"/>
  <sheetViews>
    <sheetView workbookViewId="0">
      <selection activeCell="A23" sqref="A23"/>
    </sheetView>
  </sheetViews>
  <sheetFormatPr defaultColWidth="8.7265625" defaultRowHeight="14.5" x14ac:dyDescent="0.35"/>
  <cols>
    <col min="1" max="1" width="25.453125" style="1" customWidth="1"/>
    <col min="2" max="2" width="12.26953125" style="1" customWidth="1"/>
    <col min="3" max="4" width="8.7265625" style="1"/>
    <col min="5" max="5" width="23.54296875" style="1" customWidth="1"/>
    <col min="6" max="6" width="14.7265625" style="1" customWidth="1"/>
    <col min="7" max="9" width="8.7265625" style="1"/>
    <col min="10" max="10" width="11.453125" style="1" customWidth="1"/>
    <col min="11" max="13" width="8.7265625" style="1"/>
    <col min="14" max="14" width="12.26953125" style="1" customWidth="1"/>
    <col min="15" max="16384" width="8.7265625" style="1"/>
  </cols>
  <sheetData>
    <row r="2" spans="1:17" x14ac:dyDescent="0.35">
      <c r="A2" s="21" t="s">
        <v>152</v>
      </c>
      <c r="B2" s="23"/>
      <c r="C2" s="23"/>
      <c r="D2" s="23"/>
      <c r="E2" s="23"/>
      <c r="F2" s="23"/>
      <c r="G2" s="23"/>
      <c r="H2" s="23"/>
      <c r="I2" s="23"/>
      <c r="J2" s="23"/>
    </row>
    <row r="5" spans="1:17" x14ac:dyDescent="0.35">
      <c r="A5" s="1" t="s">
        <v>45</v>
      </c>
      <c r="E5" s="1" t="s">
        <v>47</v>
      </c>
      <c r="I5" s="66"/>
      <c r="J5" s="66"/>
      <c r="K5" s="66"/>
      <c r="L5" s="66"/>
      <c r="M5" s="66"/>
      <c r="N5" s="66"/>
      <c r="O5" s="66"/>
      <c r="P5" s="66"/>
      <c r="Q5" s="66"/>
    </row>
    <row r="6" spans="1:17" x14ac:dyDescent="0.35">
      <c r="A6" s="1" t="s">
        <v>46</v>
      </c>
      <c r="B6" s="25">
        <v>42735</v>
      </c>
      <c r="E6" s="1" t="s">
        <v>48</v>
      </c>
      <c r="F6" s="25">
        <v>42735</v>
      </c>
      <c r="I6" s="66"/>
      <c r="J6" s="67"/>
      <c r="K6" s="66"/>
      <c r="L6" s="66"/>
      <c r="M6" s="66"/>
      <c r="N6" s="67"/>
      <c r="O6" s="66"/>
      <c r="P6" s="66"/>
      <c r="Q6" s="66"/>
    </row>
    <row r="7" spans="1:17" x14ac:dyDescent="0.35">
      <c r="A7" s="74" t="s">
        <v>138</v>
      </c>
      <c r="B7" s="75" t="s">
        <v>60</v>
      </c>
      <c r="C7" s="74"/>
      <c r="E7" s="26"/>
      <c r="F7" s="43" t="s">
        <v>60</v>
      </c>
      <c r="G7" s="37"/>
      <c r="I7" s="66"/>
      <c r="J7" s="68"/>
      <c r="K7" s="66"/>
      <c r="L7" s="66"/>
      <c r="M7" s="66"/>
      <c r="N7" s="68"/>
      <c r="O7" s="66"/>
      <c r="P7" s="66"/>
      <c r="Q7" s="66"/>
    </row>
    <row r="8" spans="1:17" x14ac:dyDescent="0.35">
      <c r="A8" s="28"/>
      <c r="B8" s="35"/>
      <c r="C8" s="38"/>
      <c r="E8" s="28"/>
      <c r="F8" s="29"/>
      <c r="G8" s="38"/>
      <c r="I8" s="66"/>
      <c r="J8" s="69"/>
      <c r="K8" s="66"/>
      <c r="L8" s="66"/>
      <c r="M8" s="70"/>
      <c r="N8" s="69"/>
      <c r="O8" s="66"/>
      <c r="P8" s="66"/>
      <c r="Q8" s="66"/>
    </row>
    <row r="9" spans="1:17" x14ac:dyDescent="0.35">
      <c r="A9" s="28"/>
      <c r="B9" s="29"/>
      <c r="C9" s="38"/>
      <c r="E9" s="28"/>
      <c r="F9" s="29"/>
      <c r="G9" s="38"/>
      <c r="I9" s="66"/>
      <c r="J9" s="66"/>
      <c r="K9" s="66"/>
      <c r="L9" s="66"/>
      <c r="M9" s="66"/>
      <c r="N9" s="66"/>
      <c r="O9" s="66"/>
      <c r="P9" s="66"/>
      <c r="Q9" s="66"/>
    </row>
    <row r="10" spans="1:17" x14ac:dyDescent="0.35">
      <c r="A10" s="31"/>
      <c r="B10" s="45">
        <f>SUM(B8:B9)</f>
        <v>0</v>
      </c>
      <c r="C10" s="39"/>
      <c r="E10" s="60"/>
      <c r="F10" s="15"/>
      <c r="G10" s="65"/>
      <c r="I10" s="71"/>
      <c r="J10" s="69"/>
      <c r="K10" s="66"/>
      <c r="L10" s="66"/>
      <c r="M10" s="66"/>
      <c r="N10" s="66"/>
      <c r="O10" s="66"/>
      <c r="P10" s="66"/>
      <c r="Q10" s="66"/>
    </row>
    <row r="11" spans="1:17" x14ac:dyDescent="0.35">
      <c r="A11" s="74" t="s">
        <v>118</v>
      </c>
      <c r="B11" s="75" t="s">
        <v>60</v>
      </c>
      <c r="C11" s="74"/>
      <c r="E11" s="76" t="s">
        <v>120</v>
      </c>
      <c r="F11" s="75" t="s">
        <v>60</v>
      </c>
      <c r="G11" s="74"/>
      <c r="I11" s="66"/>
      <c r="J11" s="68"/>
      <c r="K11" s="66"/>
      <c r="L11" s="66"/>
      <c r="M11" s="66"/>
      <c r="N11" s="68"/>
      <c r="O11" s="66"/>
      <c r="P11" s="66"/>
      <c r="Q11" s="66"/>
    </row>
    <row r="12" spans="1:17" ht="16.5" x14ac:dyDescent="0.35">
      <c r="A12" s="28" t="s">
        <v>51</v>
      </c>
      <c r="B12" s="35">
        <v>10746</v>
      </c>
      <c r="C12" s="38"/>
      <c r="E12" s="30" t="s">
        <v>147</v>
      </c>
      <c r="F12" s="35">
        <v>120</v>
      </c>
      <c r="G12" s="38"/>
      <c r="H12" s="40"/>
      <c r="J12" s="66"/>
      <c r="K12" s="66"/>
      <c r="L12" s="66"/>
      <c r="M12" s="66"/>
      <c r="N12" s="66"/>
      <c r="O12" s="66"/>
      <c r="P12" s="66"/>
      <c r="Q12" s="66"/>
    </row>
    <row r="13" spans="1:17" ht="16.5" x14ac:dyDescent="0.35">
      <c r="A13" s="28" t="s">
        <v>50</v>
      </c>
      <c r="B13" s="29">
        <v>0</v>
      </c>
      <c r="C13" s="38"/>
      <c r="E13" s="30" t="s">
        <v>148</v>
      </c>
      <c r="F13" s="29">
        <v>-60</v>
      </c>
      <c r="G13" s="38"/>
      <c r="I13" s="70"/>
      <c r="J13" s="66"/>
      <c r="K13" s="66"/>
      <c r="L13" s="66"/>
      <c r="M13" s="66"/>
      <c r="N13" s="66"/>
      <c r="O13" s="66"/>
      <c r="P13" s="66"/>
      <c r="Q13" s="66"/>
    </row>
    <row r="14" spans="1:17" x14ac:dyDescent="0.35">
      <c r="A14" s="31" t="s">
        <v>52</v>
      </c>
      <c r="B14" s="45">
        <f>SUM(B12:B13)</f>
        <v>10746</v>
      </c>
      <c r="C14" s="39"/>
      <c r="E14" s="77" t="s">
        <v>121</v>
      </c>
      <c r="F14" s="78">
        <f>SUM(F12:F13)</f>
        <v>60</v>
      </c>
      <c r="G14" s="38"/>
      <c r="I14" s="71"/>
      <c r="J14" s="66"/>
      <c r="K14" s="66"/>
      <c r="L14" s="66"/>
      <c r="M14" s="66"/>
      <c r="N14" s="66"/>
      <c r="O14" s="66"/>
      <c r="P14" s="66"/>
      <c r="Q14" s="66"/>
    </row>
    <row r="15" spans="1:17" ht="16.5" x14ac:dyDescent="0.35">
      <c r="A15" s="26" t="s">
        <v>145</v>
      </c>
      <c r="B15" s="35">
        <f>1760+1325</f>
        <v>3085</v>
      </c>
      <c r="C15" s="37"/>
      <c r="E15" s="28"/>
      <c r="G15" s="38"/>
      <c r="I15" s="66"/>
      <c r="J15" s="66"/>
      <c r="K15" s="66"/>
      <c r="L15" s="66"/>
      <c r="M15" s="66"/>
      <c r="N15" s="69"/>
      <c r="O15" s="66"/>
      <c r="P15" s="66"/>
      <c r="Q15" s="66"/>
    </row>
    <row r="16" spans="1:17" ht="16.5" x14ac:dyDescent="0.35">
      <c r="A16" s="28" t="s">
        <v>146</v>
      </c>
      <c r="B16" s="35">
        <f>13*20</f>
        <v>260</v>
      </c>
      <c r="C16" s="38"/>
      <c r="E16" s="28" t="s">
        <v>122</v>
      </c>
      <c r="F16" s="35">
        <f>'balans 2015'!F18</f>
        <v>809.8099999999996</v>
      </c>
      <c r="G16" s="38"/>
      <c r="J16" s="66"/>
      <c r="K16" s="66"/>
      <c r="L16" s="66"/>
      <c r="M16" s="66"/>
      <c r="N16" s="69"/>
      <c r="O16" s="66"/>
      <c r="P16" s="66"/>
      <c r="Q16" s="66"/>
    </row>
    <row r="17" spans="1:17" x14ac:dyDescent="0.35">
      <c r="A17" s="30"/>
      <c r="B17" s="35"/>
      <c r="C17" s="38"/>
      <c r="E17" s="28" t="s">
        <v>65</v>
      </c>
      <c r="F17" s="35">
        <f>+'begroting + werk ink &amp; uitg ''16'!M39</f>
        <v>13220.96</v>
      </c>
      <c r="G17" s="38"/>
      <c r="I17" s="66"/>
      <c r="J17" s="66"/>
      <c r="K17" s="66"/>
      <c r="L17" s="66"/>
      <c r="M17" s="66"/>
      <c r="N17" s="72"/>
      <c r="O17" s="66"/>
      <c r="P17" s="66"/>
      <c r="Q17" s="66"/>
    </row>
    <row r="18" spans="1:17" x14ac:dyDescent="0.35">
      <c r="A18" s="31" t="s">
        <v>56</v>
      </c>
      <c r="B18" s="45">
        <f>SUM(B15:B17)</f>
        <v>3345</v>
      </c>
      <c r="C18" s="39"/>
      <c r="E18" s="34" t="s">
        <v>123</v>
      </c>
      <c r="F18" s="45">
        <f>SUM(F15:F17)</f>
        <v>14030.769999999999</v>
      </c>
      <c r="G18" s="39"/>
      <c r="I18" s="66"/>
      <c r="J18" s="66"/>
      <c r="K18" s="66"/>
      <c r="L18" s="66"/>
      <c r="M18" s="66"/>
      <c r="N18" s="69"/>
      <c r="O18" s="66"/>
      <c r="P18" s="66"/>
      <c r="Q18" s="66"/>
    </row>
    <row r="19" spans="1:17" x14ac:dyDescent="0.35">
      <c r="I19" s="66"/>
      <c r="J19" s="66"/>
      <c r="K19" s="66"/>
      <c r="L19" s="66"/>
      <c r="M19" s="66"/>
      <c r="N19" s="66"/>
      <c r="O19" s="66"/>
      <c r="P19" s="66"/>
      <c r="Q19" s="66"/>
    </row>
    <row r="20" spans="1:17" x14ac:dyDescent="0.35">
      <c r="I20" s="66"/>
      <c r="J20" s="66"/>
      <c r="K20" s="66"/>
      <c r="L20" s="66"/>
      <c r="M20" s="66"/>
      <c r="N20" s="66"/>
      <c r="O20" s="66"/>
      <c r="P20" s="66"/>
      <c r="Q20" s="66"/>
    </row>
    <row r="21" spans="1:17" x14ac:dyDescent="0.35">
      <c r="A21" s="31" t="s">
        <v>58</v>
      </c>
      <c r="B21" s="79">
        <f>+B10+B14+B18</f>
        <v>14091</v>
      </c>
      <c r="C21" s="33"/>
      <c r="E21" s="31" t="s">
        <v>59</v>
      </c>
      <c r="F21" s="79">
        <f>+F18+F14</f>
        <v>14090.769999999999</v>
      </c>
      <c r="G21" s="33"/>
      <c r="I21" s="71"/>
      <c r="J21" s="73"/>
      <c r="K21" s="66"/>
      <c r="L21" s="66"/>
      <c r="M21" s="71"/>
      <c r="N21" s="73"/>
      <c r="O21" s="66"/>
      <c r="P21" s="66"/>
      <c r="Q21" s="66"/>
    </row>
    <row r="23" spans="1:17" x14ac:dyDescent="0.35">
      <c r="A23" s="80" t="s">
        <v>140</v>
      </c>
    </row>
    <row r="24" spans="1:17" x14ac:dyDescent="0.35">
      <c r="A24" s="81" t="s">
        <v>141</v>
      </c>
    </row>
    <row r="25" spans="1:17" x14ac:dyDescent="0.35">
      <c r="A25" s="82" t="s">
        <v>142</v>
      </c>
    </row>
    <row r="26" spans="1:17" x14ac:dyDescent="0.35">
      <c r="A26" s="82" t="s">
        <v>144</v>
      </c>
    </row>
    <row r="27" spans="1:17" x14ac:dyDescent="0.35">
      <c r="A27" s="82" t="s">
        <v>143</v>
      </c>
    </row>
  </sheetData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9"/>
  <sheetViews>
    <sheetView workbookViewId="0">
      <selection activeCell="M1" sqref="M1"/>
    </sheetView>
  </sheetViews>
  <sheetFormatPr defaultRowHeight="14.5" x14ac:dyDescent="0.35"/>
  <cols>
    <col min="1" max="1" width="2.453125" customWidth="1"/>
    <col min="2" max="2" width="16" customWidth="1"/>
    <col min="4" max="4" width="14.7265625" customWidth="1"/>
    <col min="8" max="8" width="3.26953125" customWidth="1"/>
    <col min="9" max="9" width="2.453125" customWidth="1"/>
    <col min="10" max="10" width="21" style="1" customWidth="1"/>
    <col min="11" max="11" width="8.7265625" style="1"/>
    <col min="12" max="12" width="9.54296875" style="1" customWidth="1"/>
    <col min="13" max="15" width="8.7265625" style="1"/>
    <col min="16" max="16" width="2" customWidth="1"/>
  </cols>
  <sheetData>
    <row r="1" spans="1:17" s="1" customFormat="1" x14ac:dyDescent="0.35">
      <c r="A1" s="21" t="s">
        <v>72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4"/>
      <c r="N1" s="23"/>
      <c r="O1" s="23"/>
    </row>
    <row r="2" spans="1:17" s="1" customFormat="1" x14ac:dyDescent="0.35"/>
    <row r="3" spans="1:17" s="1" customFormat="1" x14ac:dyDescent="0.35">
      <c r="B3" s="88" t="s">
        <v>150</v>
      </c>
      <c r="C3" s="88"/>
      <c r="D3" s="88"/>
      <c r="E3" s="88"/>
      <c r="F3" s="88"/>
      <c r="G3" s="89"/>
      <c r="J3" s="42" t="s">
        <v>151</v>
      </c>
      <c r="K3" s="63"/>
      <c r="L3" s="63"/>
      <c r="M3" s="63"/>
      <c r="N3" s="63"/>
      <c r="O3" s="46"/>
    </row>
    <row r="4" spans="1:17" s="1" customFormat="1" ht="27.5" x14ac:dyDescent="0.45">
      <c r="B4" s="84" t="s">
        <v>0</v>
      </c>
      <c r="C4" s="83" t="s">
        <v>10</v>
      </c>
      <c r="D4" s="83" t="s">
        <v>21</v>
      </c>
      <c r="E4" s="7" t="s">
        <v>31</v>
      </c>
      <c r="F4" s="8" t="s">
        <v>1</v>
      </c>
      <c r="G4" s="7" t="s">
        <v>12</v>
      </c>
      <c r="J4" s="84" t="s">
        <v>0</v>
      </c>
      <c r="K4" s="83" t="s">
        <v>10</v>
      </c>
      <c r="L4" s="83" t="s">
        <v>21</v>
      </c>
      <c r="M4" s="7" t="s">
        <v>31</v>
      </c>
      <c r="N4" s="8" t="s">
        <v>1</v>
      </c>
      <c r="O4" s="7" t="s">
        <v>12</v>
      </c>
    </row>
    <row r="5" spans="1:17" s="1" customFormat="1" ht="15.65" customHeight="1" x14ac:dyDescent="0.35">
      <c r="B5" s="3" t="s">
        <v>9</v>
      </c>
      <c r="C5" s="1">
        <v>80</v>
      </c>
      <c r="D5" s="1">
        <v>20</v>
      </c>
      <c r="E5" s="3">
        <f>+D5*C5</f>
        <v>1600</v>
      </c>
      <c r="F5" s="14" t="s">
        <v>11</v>
      </c>
      <c r="G5" s="14" t="s">
        <v>11</v>
      </c>
      <c r="J5" s="3" t="s">
        <v>9</v>
      </c>
      <c r="K5" s="1">
        <v>88</v>
      </c>
      <c r="L5" s="1">
        <v>20</v>
      </c>
      <c r="M5" s="3">
        <f>+L5*K5</f>
        <v>1760</v>
      </c>
      <c r="N5" s="14" t="s">
        <v>11</v>
      </c>
      <c r="O5" s="14" t="s">
        <v>11</v>
      </c>
      <c r="Q5" s="1" t="s">
        <v>139</v>
      </c>
    </row>
    <row r="6" spans="1:17" s="1" customFormat="1" ht="15.65" customHeight="1" x14ac:dyDescent="0.35">
      <c r="B6" s="3" t="s">
        <v>13</v>
      </c>
      <c r="E6" s="17" t="s">
        <v>17</v>
      </c>
      <c r="F6" s="9"/>
      <c r="J6" s="3" t="s">
        <v>135</v>
      </c>
      <c r="M6" s="3">
        <v>8085</v>
      </c>
      <c r="N6" s="9"/>
      <c r="Q6" s="1" t="s">
        <v>108</v>
      </c>
    </row>
    <row r="7" spans="1:17" s="1" customFormat="1" ht="15.65" customHeight="1" x14ac:dyDescent="0.35">
      <c r="B7" s="3" t="s">
        <v>73</v>
      </c>
      <c r="E7" s="17" t="s">
        <v>17</v>
      </c>
      <c r="F7" s="9"/>
      <c r="J7" s="3" t="s">
        <v>136</v>
      </c>
      <c r="M7" s="3">
        <v>8085</v>
      </c>
      <c r="N7" s="9"/>
    </row>
    <row r="8" spans="1:17" s="1" customFormat="1" ht="15.65" customHeight="1" x14ac:dyDescent="0.35">
      <c r="B8" s="3" t="s">
        <v>15</v>
      </c>
      <c r="E8" s="17" t="s">
        <v>17</v>
      </c>
      <c r="F8" s="9"/>
      <c r="J8" s="3" t="s">
        <v>15</v>
      </c>
      <c r="M8" s="17">
        <v>0</v>
      </c>
      <c r="N8" s="9"/>
    </row>
    <row r="9" spans="1:17" s="1" customFormat="1" ht="15.65" customHeight="1" x14ac:dyDescent="0.35">
      <c r="B9" s="3"/>
      <c r="E9" s="3"/>
      <c r="F9" s="9"/>
      <c r="J9" s="3" t="s">
        <v>116</v>
      </c>
      <c r="M9" s="3">
        <v>0</v>
      </c>
      <c r="N9" s="9"/>
    </row>
    <row r="10" spans="1:17" s="1" customFormat="1" ht="15.65" customHeight="1" x14ac:dyDescent="0.35">
      <c r="B10" s="3" t="s">
        <v>2</v>
      </c>
      <c r="E10" s="3"/>
      <c r="J10" s="3" t="s">
        <v>2</v>
      </c>
      <c r="M10" s="3">
        <v>0</v>
      </c>
    </row>
    <row r="11" spans="1:17" s="1" customFormat="1" x14ac:dyDescent="0.35">
      <c r="B11" s="10" t="s">
        <v>3</v>
      </c>
      <c r="C11" s="10"/>
      <c r="D11" s="10"/>
      <c r="E11" s="10">
        <f>SUM(E5:E10)</f>
        <v>1600</v>
      </c>
      <c r="F11" s="11">
        <f>SUM(F6:F10)</f>
        <v>0</v>
      </c>
      <c r="G11" s="11">
        <f>SUM(G6:G10)</f>
        <v>0</v>
      </c>
      <c r="J11" s="10" t="s">
        <v>3</v>
      </c>
      <c r="K11" s="10"/>
      <c r="L11" s="10"/>
      <c r="M11" s="10">
        <f>SUM(M5:M10)</f>
        <v>17930</v>
      </c>
      <c r="N11" s="11">
        <f>SUM(N6:N10)</f>
        <v>0</v>
      </c>
      <c r="O11" s="11">
        <f>SUM(O6:O10)</f>
        <v>0</v>
      </c>
    </row>
    <row r="12" spans="1:17" s="1" customFormat="1" ht="27.5" x14ac:dyDescent="0.45">
      <c r="B12" s="84" t="s">
        <v>4</v>
      </c>
      <c r="C12" s="83" t="s">
        <v>10</v>
      </c>
      <c r="D12" s="83" t="s">
        <v>21</v>
      </c>
      <c r="E12" s="7" t="s">
        <v>32</v>
      </c>
      <c r="F12" s="8" t="s">
        <v>1</v>
      </c>
      <c r="G12" s="7" t="s">
        <v>12</v>
      </c>
      <c r="J12" s="84" t="s">
        <v>4</v>
      </c>
      <c r="K12" s="83" t="s">
        <v>10</v>
      </c>
      <c r="L12" s="83" t="s">
        <v>21</v>
      </c>
      <c r="M12" s="7" t="s">
        <v>32</v>
      </c>
      <c r="N12" s="8" t="s">
        <v>1</v>
      </c>
      <c r="O12" s="7" t="s">
        <v>12</v>
      </c>
    </row>
    <row r="13" spans="1:17" s="1" customFormat="1" x14ac:dyDescent="0.35">
      <c r="B13" s="4" t="s">
        <v>22</v>
      </c>
      <c r="J13" s="4" t="s">
        <v>22</v>
      </c>
    </row>
    <row r="14" spans="1:17" s="1" customFormat="1" x14ac:dyDescent="0.35">
      <c r="B14" s="3" t="s">
        <v>74</v>
      </c>
      <c r="E14" s="3">
        <v>0</v>
      </c>
      <c r="F14" s="9"/>
      <c r="J14" s="3" t="s">
        <v>23</v>
      </c>
      <c r="M14" s="3">
        <v>0</v>
      </c>
      <c r="N14" s="9"/>
    </row>
    <row r="15" spans="1:17" s="1" customFormat="1" ht="6" customHeight="1" x14ac:dyDescent="0.35"/>
    <row r="16" spans="1:17" s="1" customFormat="1" x14ac:dyDescent="0.35">
      <c r="B16" s="2" t="s">
        <v>26</v>
      </c>
      <c r="J16" s="2" t="s">
        <v>26</v>
      </c>
    </row>
    <row r="17" spans="2:18" s="1" customFormat="1" x14ac:dyDescent="0.35">
      <c r="B17" s="3" t="s">
        <v>16</v>
      </c>
      <c r="C17" s="3"/>
      <c r="D17" s="3"/>
      <c r="E17" s="3">
        <v>10</v>
      </c>
      <c r="J17" s="3" t="s">
        <v>16</v>
      </c>
      <c r="K17" s="3"/>
      <c r="L17" s="3"/>
      <c r="M17" s="3">
        <f>9+20</f>
        <v>29</v>
      </c>
      <c r="N17" s="1" t="s">
        <v>87</v>
      </c>
    </row>
    <row r="18" spans="2:18" s="1" customFormat="1" x14ac:dyDescent="0.35">
      <c r="B18" s="3" t="s">
        <v>5</v>
      </c>
      <c r="E18" s="17" t="s">
        <v>17</v>
      </c>
      <c r="F18" s="9"/>
      <c r="J18" s="3" t="s">
        <v>5</v>
      </c>
      <c r="M18" s="17">
        <v>0</v>
      </c>
      <c r="N18" s="9"/>
    </row>
    <row r="19" spans="2:18" s="1" customFormat="1" x14ac:dyDescent="0.35">
      <c r="B19" s="3" t="s">
        <v>27</v>
      </c>
      <c r="E19" s="3">
        <f>9.5*12</f>
        <v>114</v>
      </c>
      <c r="F19" s="9"/>
      <c r="J19" s="3" t="s">
        <v>27</v>
      </c>
      <c r="K19" s="1">
        <v>1</v>
      </c>
      <c r="L19" s="1">
        <f>26.32+25.65+30+25.35</f>
        <v>107.32</v>
      </c>
      <c r="M19" s="3">
        <v>107</v>
      </c>
      <c r="N19" s="9"/>
    </row>
    <row r="20" spans="2:18" s="1" customFormat="1" ht="15.65" customHeight="1" x14ac:dyDescent="0.35">
      <c r="B20" s="3" t="s">
        <v>92</v>
      </c>
      <c r="E20" s="1">
        <v>20</v>
      </c>
      <c r="J20" s="3" t="s">
        <v>92</v>
      </c>
      <c r="K20" s="1">
        <v>1</v>
      </c>
      <c r="L20" s="1">
        <v>20</v>
      </c>
      <c r="M20" s="3">
        <f>+L20*K20</f>
        <v>20</v>
      </c>
    </row>
    <row r="21" spans="2:18" s="1" customFormat="1" x14ac:dyDescent="0.35">
      <c r="B21" s="2"/>
      <c r="J21" s="64" t="s">
        <v>112</v>
      </c>
      <c r="K21" s="1">
        <v>0</v>
      </c>
      <c r="L21" s="1">
        <v>0.19</v>
      </c>
      <c r="M21" s="3">
        <f>+L21*K21</f>
        <v>0</v>
      </c>
    </row>
    <row r="22" spans="2:18" s="1" customFormat="1" x14ac:dyDescent="0.35">
      <c r="B22" s="3"/>
      <c r="E22" s="3"/>
      <c r="J22" s="3"/>
      <c r="M22" s="3"/>
    </row>
    <row r="23" spans="2:18" s="1" customFormat="1" ht="5.25" customHeight="1" x14ac:dyDescent="0.35">
      <c r="B23" s="3"/>
      <c r="E23" s="3"/>
      <c r="J23" s="3"/>
      <c r="M23" s="3"/>
    </row>
    <row r="24" spans="2:18" s="1" customFormat="1" x14ac:dyDescent="0.35">
      <c r="B24" s="4" t="s">
        <v>77</v>
      </c>
      <c r="J24" s="4" t="s">
        <v>105</v>
      </c>
    </row>
    <row r="25" spans="2:18" s="1" customFormat="1" x14ac:dyDescent="0.35">
      <c r="B25" s="3" t="s">
        <v>18</v>
      </c>
      <c r="C25" s="1">
        <v>3</v>
      </c>
      <c r="D25" s="1">
        <v>55</v>
      </c>
      <c r="E25" s="3">
        <f>+D25*C25</f>
        <v>165</v>
      </c>
      <c r="F25" s="9"/>
      <c r="J25" s="3" t="s">
        <v>107</v>
      </c>
      <c r="M25" s="3">
        <v>70</v>
      </c>
      <c r="N25" s="9"/>
      <c r="Q25" s="1" t="s">
        <v>149</v>
      </c>
    </row>
    <row r="26" spans="2:18" s="1" customFormat="1" x14ac:dyDescent="0.35">
      <c r="B26" s="3" t="s">
        <v>19</v>
      </c>
      <c r="C26" s="1">
        <v>3</v>
      </c>
      <c r="D26" s="1">
        <v>50</v>
      </c>
      <c r="E26" s="3">
        <f>+D26*C26</f>
        <v>150</v>
      </c>
      <c r="F26" s="9"/>
      <c r="J26" s="3" t="s">
        <v>19</v>
      </c>
      <c r="M26" s="3">
        <v>159</v>
      </c>
      <c r="N26" s="9" t="s">
        <v>104</v>
      </c>
      <c r="Q26" s="1" t="s">
        <v>149</v>
      </c>
    </row>
    <row r="27" spans="2:18" s="1" customFormat="1" x14ac:dyDescent="0.35">
      <c r="B27" s="3" t="s">
        <v>79</v>
      </c>
      <c r="C27" s="1">
        <v>3</v>
      </c>
      <c r="D27" s="1">
        <v>45</v>
      </c>
      <c r="E27" s="3">
        <f>+D27*C27</f>
        <v>135</v>
      </c>
      <c r="F27" s="9"/>
      <c r="J27" s="3" t="s">
        <v>103</v>
      </c>
      <c r="M27" s="3">
        <v>100</v>
      </c>
      <c r="N27" s="9"/>
      <c r="Q27" s="1" t="s">
        <v>149</v>
      </c>
    </row>
    <row r="28" spans="2:18" s="1" customFormat="1" ht="15.75" customHeight="1" x14ac:dyDescent="0.35">
      <c r="B28" s="3"/>
      <c r="E28" s="3"/>
      <c r="F28" s="9"/>
      <c r="J28" s="3" t="s">
        <v>102</v>
      </c>
      <c r="M28" s="3">
        <v>40</v>
      </c>
      <c r="N28" s="9"/>
      <c r="Q28" s="1" t="s">
        <v>149</v>
      </c>
    </row>
    <row r="29" spans="2:18" s="1" customFormat="1" x14ac:dyDescent="0.35">
      <c r="F29" s="9"/>
      <c r="J29" s="3" t="s">
        <v>134</v>
      </c>
      <c r="M29" s="3">
        <v>257</v>
      </c>
      <c r="N29" s="9"/>
    </row>
    <row r="30" spans="2:18" s="1" customFormat="1" x14ac:dyDescent="0.35">
      <c r="B30" s="4" t="s">
        <v>75</v>
      </c>
      <c r="E30" s="3"/>
      <c r="F30" s="9"/>
      <c r="J30" s="4" t="s">
        <v>75</v>
      </c>
      <c r="M30" s="3"/>
      <c r="N30" s="9"/>
    </row>
    <row r="31" spans="2:18" s="1" customFormat="1" x14ac:dyDescent="0.35">
      <c r="B31" s="3" t="s">
        <v>76</v>
      </c>
      <c r="E31" s="3">
        <v>1000</v>
      </c>
      <c r="F31" s="9"/>
      <c r="J31" s="3" t="s">
        <v>137</v>
      </c>
      <c r="K31" s="1">
        <v>5</v>
      </c>
      <c r="L31" s="1">
        <v>29</v>
      </c>
      <c r="M31" s="3">
        <f>+L31*K31</f>
        <v>145</v>
      </c>
      <c r="N31" s="9"/>
    </row>
    <row r="32" spans="2:18" s="1" customFormat="1" ht="16" customHeight="1" x14ac:dyDescent="0.35">
      <c r="B32" s="3"/>
      <c r="E32" s="3"/>
      <c r="F32" s="9"/>
      <c r="J32" s="3" t="s">
        <v>106</v>
      </c>
      <c r="M32" s="3">
        <v>27.5</v>
      </c>
      <c r="N32" s="9"/>
      <c r="Q32" s="1">
        <v>60</v>
      </c>
      <c r="R32" s="1" t="s">
        <v>111</v>
      </c>
    </row>
    <row r="33" spans="2:16" s="1" customFormat="1" ht="16" customHeight="1" x14ac:dyDescent="0.35">
      <c r="J33" s="3" t="s">
        <v>109</v>
      </c>
      <c r="M33" s="3">
        <f>504.54+Q32</f>
        <v>564.54</v>
      </c>
      <c r="O33" s="3"/>
    </row>
    <row r="34" spans="2:16" s="1" customFormat="1" ht="16" customHeight="1" x14ac:dyDescent="0.35">
      <c r="J34" s="3" t="s">
        <v>110</v>
      </c>
      <c r="K34" s="1">
        <v>7</v>
      </c>
      <c r="L34" s="1">
        <v>45</v>
      </c>
      <c r="M34" s="3">
        <f>+L34*K34</f>
        <v>315</v>
      </c>
      <c r="O34" s="3"/>
    </row>
    <row r="35" spans="2:16" s="1" customFormat="1" ht="16" customHeight="1" x14ac:dyDescent="0.35">
      <c r="J35" s="3" t="s">
        <v>117</v>
      </c>
      <c r="M35" s="3">
        <v>2875</v>
      </c>
      <c r="O35" s="3"/>
    </row>
    <row r="36" spans="2:16" s="1" customFormat="1" x14ac:dyDescent="0.35">
      <c r="B36" s="10" t="s">
        <v>7</v>
      </c>
      <c r="C36" s="10"/>
      <c r="D36" s="10"/>
      <c r="E36" s="10">
        <f>SUM(E13:E33)</f>
        <v>1594</v>
      </c>
      <c r="F36" s="11">
        <f>SUM(F13:F33)</f>
        <v>0</v>
      </c>
      <c r="G36" s="11">
        <f>SUM(G13:G33)</f>
        <v>0</v>
      </c>
      <c r="J36" s="10" t="s">
        <v>7</v>
      </c>
      <c r="K36" s="10"/>
      <c r="L36" s="10"/>
      <c r="M36" s="10">
        <f>SUM(M13:M35)</f>
        <v>4709.04</v>
      </c>
      <c r="N36" s="11">
        <f>SUM(N13:N33)</f>
        <v>0</v>
      </c>
      <c r="O36" s="11">
        <f>SUM(O13:O33)</f>
        <v>0</v>
      </c>
      <c r="P36"/>
    </row>
    <row r="37" spans="2:16" s="1" customFormat="1" x14ac:dyDescent="0.35">
      <c r="B37" s="3"/>
      <c r="E37" s="3"/>
      <c r="J37" s="3"/>
      <c r="M37" s="3"/>
      <c r="P37"/>
    </row>
    <row r="38" spans="2:16" s="1" customFormat="1" x14ac:dyDescent="0.35">
      <c r="B38" s="3"/>
      <c r="E38" s="3"/>
      <c r="J38" s="3"/>
      <c r="M38" s="3"/>
      <c r="P38"/>
    </row>
    <row r="39" spans="2:16" s="1" customFormat="1" ht="15" thickBot="1" x14ac:dyDescent="0.4">
      <c r="B39" s="12" t="s">
        <v>69</v>
      </c>
      <c r="C39" s="12"/>
      <c r="D39" s="12"/>
      <c r="E39" s="12">
        <f>+E11-E36</f>
        <v>6</v>
      </c>
      <c r="F39" s="13"/>
      <c r="G39" s="16"/>
      <c r="J39" s="12" t="s">
        <v>119</v>
      </c>
      <c r="K39" s="12"/>
      <c r="L39" s="12"/>
      <c r="M39" s="12">
        <f>+M11-M36</f>
        <v>13220.96</v>
      </c>
      <c r="N39" s="13"/>
      <c r="O39" s="16"/>
      <c r="P39"/>
    </row>
  </sheetData>
  <mergeCells count="1">
    <mergeCell ref="B3:G3"/>
  </mergeCells>
  <pageMargins left="0.7" right="0.7" top="0.75" bottom="0.75" header="0.3" footer="0.3"/>
  <pageSetup paperSize="9" scale="73" orientation="landscape" horizont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workbookViewId="0">
      <selection activeCell="F15" sqref="F15"/>
    </sheetView>
  </sheetViews>
  <sheetFormatPr defaultRowHeight="14.5" x14ac:dyDescent="0.35"/>
  <cols>
    <col min="1" max="1" width="21.54296875" customWidth="1"/>
    <col min="2" max="2" width="12.26953125" customWidth="1"/>
    <col min="5" max="5" width="23.54296875" customWidth="1"/>
    <col min="6" max="6" width="14.7265625" customWidth="1"/>
  </cols>
  <sheetData>
    <row r="1" spans="1:10" x14ac:dyDescent="0.3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x14ac:dyDescent="0.35">
      <c r="A2" s="21" t="s">
        <v>81</v>
      </c>
      <c r="B2" s="23"/>
      <c r="C2" s="23"/>
      <c r="D2" s="23"/>
      <c r="E2" s="23"/>
      <c r="F2" s="23"/>
      <c r="G2" s="23"/>
      <c r="H2" s="23"/>
      <c r="I2" s="23"/>
      <c r="J2" s="23"/>
    </row>
    <row r="3" spans="1:10" x14ac:dyDescent="0.3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x14ac:dyDescent="0.35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 x14ac:dyDescent="0.35">
      <c r="A5" s="1" t="s">
        <v>45</v>
      </c>
      <c r="B5" s="1"/>
      <c r="C5" s="1"/>
      <c r="D5" s="1"/>
      <c r="E5" s="1" t="s">
        <v>47</v>
      </c>
      <c r="F5" s="1"/>
      <c r="G5" s="1"/>
      <c r="H5" s="1"/>
      <c r="I5" s="1"/>
      <c r="J5" s="1"/>
    </row>
    <row r="6" spans="1:10" x14ac:dyDescent="0.35">
      <c r="A6" s="1" t="s">
        <v>46</v>
      </c>
      <c r="B6" s="25">
        <v>42369</v>
      </c>
      <c r="C6" s="1"/>
      <c r="D6" s="1"/>
      <c r="E6" s="1" t="s">
        <v>48</v>
      </c>
      <c r="F6" s="25">
        <v>42369</v>
      </c>
      <c r="G6" s="1"/>
      <c r="H6" s="1"/>
      <c r="I6" s="1"/>
      <c r="J6" s="1"/>
    </row>
    <row r="7" spans="1:10" x14ac:dyDescent="0.35">
      <c r="A7" s="26" t="s">
        <v>49</v>
      </c>
      <c r="B7" s="43" t="s">
        <v>60</v>
      </c>
      <c r="C7" s="37"/>
      <c r="D7" s="1"/>
      <c r="E7" s="26" t="s">
        <v>61</v>
      </c>
      <c r="F7" s="43" t="s">
        <v>60</v>
      </c>
      <c r="G7" s="37"/>
      <c r="H7" s="1"/>
      <c r="I7" s="1"/>
      <c r="J7" s="1"/>
    </row>
    <row r="8" spans="1:10" x14ac:dyDescent="0.35">
      <c r="A8" s="28" t="s">
        <v>51</v>
      </c>
      <c r="B8" s="35">
        <v>810</v>
      </c>
      <c r="C8" s="38"/>
      <c r="D8" s="1"/>
      <c r="E8" s="30" t="s">
        <v>55</v>
      </c>
      <c r="F8" s="29">
        <v>0</v>
      </c>
      <c r="G8" s="38"/>
      <c r="H8" s="1"/>
      <c r="I8" s="1"/>
      <c r="J8" s="1"/>
    </row>
    <row r="9" spans="1:10" x14ac:dyDescent="0.35">
      <c r="A9" s="28" t="s">
        <v>50</v>
      </c>
      <c r="B9" s="29">
        <v>0</v>
      </c>
      <c r="C9" s="38"/>
      <c r="D9" s="1"/>
      <c r="E9" s="28"/>
      <c r="F9" s="29"/>
      <c r="G9" s="38"/>
      <c r="H9" s="1"/>
      <c r="I9" s="1"/>
      <c r="J9" s="1"/>
    </row>
    <row r="10" spans="1:10" x14ac:dyDescent="0.35">
      <c r="A10" s="31" t="s">
        <v>52</v>
      </c>
      <c r="B10" s="45">
        <f>SUM(B8:B9)</f>
        <v>810</v>
      </c>
      <c r="C10" s="39"/>
      <c r="D10" s="1"/>
      <c r="E10" s="34"/>
      <c r="F10" s="32">
        <f>SUM(F8:F9)</f>
        <v>0</v>
      </c>
      <c r="G10" s="39"/>
      <c r="H10" s="1"/>
      <c r="I10" s="1"/>
      <c r="J10" s="1"/>
    </row>
    <row r="11" spans="1:10" x14ac:dyDescent="0.35">
      <c r="A11" s="26" t="s">
        <v>53</v>
      </c>
      <c r="B11" s="43" t="s">
        <v>60</v>
      </c>
      <c r="C11" s="37"/>
      <c r="D11" s="1"/>
      <c r="E11" s="28" t="s">
        <v>62</v>
      </c>
      <c r="F11" s="43" t="s">
        <v>60</v>
      </c>
      <c r="G11" s="38"/>
      <c r="H11" s="1"/>
      <c r="I11" s="1"/>
      <c r="J11" s="1"/>
    </row>
    <row r="12" spans="1:10" x14ac:dyDescent="0.35">
      <c r="A12" s="28" t="s">
        <v>113</v>
      </c>
      <c r="B12" s="29">
        <v>0</v>
      </c>
      <c r="C12" s="38"/>
      <c r="D12" s="1"/>
      <c r="E12" s="28" t="s">
        <v>63</v>
      </c>
      <c r="F12" s="29"/>
      <c r="G12" s="38"/>
      <c r="H12" s="40"/>
      <c r="I12" s="1"/>
      <c r="J12" s="1"/>
    </row>
    <row r="13" spans="1:10" x14ac:dyDescent="0.35">
      <c r="A13" s="30" t="s">
        <v>57</v>
      </c>
      <c r="B13" s="29">
        <v>0</v>
      </c>
      <c r="C13" s="38"/>
      <c r="D13" s="1"/>
      <c r="E13" s="28"/>
      <c r="F13" s="29"/>
      <c r="G13" s="38"/>
      <c r="H13" s="1"/>
      <c r="I13" s="1"/>
      <c r="J13" s="1"/>
    </row>
    <row r="14" spans="1:10" x14ac:dyDescent="0.35">
      <c r="A14" s="31" t="s">
        <v>56</v>
      </c>
      <c r="B14" s="32">
        <f>SUM(B12:B13)</f>
        <v>0</v>
      </c>
      <c r="C14" s="39"/>
      <c r="D14" s="1"/>
      <c r="E14" s="34"/>
      <c r="F14" s="32">
        <f>SUM(F12:F13)</f>
        <v>0</v>
      </c>
      <c r="G14" s="39"/>
      <c r="H14" s="1"/>
      <c r="I14" s="1"/>
      <c r="J14" s="1"/>
    </row>
    <row r="15" spans="1:10" x14ac:dyDescent="0.35">
      <c r="A15" s="26"/>
      <c r="B15" s="27"/>
      <c r="C15" s="37"/>
      <c r="D15" s="1"/>
      <c r="E15" s="28" t="s">
        <v>64</v>
      </c>
      <c r="F15" s="35">
        <f>+'Begroting + werk ink &amp; uitg ''14'!M41</f>
        <v>75.849999999999909</v>
      </c>
      <c r="G15" s="38"/>
      <c r="H15" s="1"/>
      <c r="I15" s="1"/>
      <c r="J15" s="1"/>
    </row>
    <row r="16" spans="1:10" x14ac:dyDescent="0.35">
      <c r="A16" s="28"/>
      <c r="B16" s="29"/>
      <c r="C16" s="38"/>
      <c r="D16" s="1"/>
      <c r="E16" s="28" t="s">
        <v>65</v>
      </c>
      <c r="F16" s="35">
        <f>+'begroting + werk ink &amp; uitg ''15'!M40</f>
        <v>733.9599999999997</v>
      </c>
      <c r="G16" s="38"/>
      <c r="H16" s="1"/>
      <c r="I16" s="1"/>
      <c r="J16" s="1"/>
    </row>
    <row r="17" spans="1:10" x14ac:dyDescent="0.35">
      <c r="A17" s="28"/>
      <c r="B17" s="29"/>
      <c r="C17" s="38"/>
      <c r="D17" s="1"/>
      <c r="E17" s="28"/>
      <c r="F17" s="47"/>
      <c r="G17" s="38"/>
      <c r="H17" s="1"/>
      <c r="I17" s="1"/>
      <c r="J17" s="1"/>
    </row>
    <row r="18" spans="1:10" x14ac:dyDescent="0.35">
      <c r="A18" s="34"/>
      <c r="B18" s="32">
        <f>SUM(B16:B17)</f>
        <v>0</v>
      </c>
      <c r="C18" s="39"/>
      <c r="D18" s="1"/>
      <c r="E18" s="34" t="s">
        <v>67</v>
      </c>
      <c r="F18" s="45">
        <f>SUM(F15:F17)</f>
        <v>809.8099999999996</v>
      </c>
      <c r="G18" s="39"/>
      <c r="H18" s="1"/>
      <c r="I18" s="1"/>
      <c r="J18" s="1"/>
    </row>
    <row r="19" spans="1:10" x14ac:dyDescent="0.35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35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35">
      <c r="A21" s="31" t="s">
        <v>58</v>
      </c>
      <c r="B21" s="36">
        <f>+B10+B14+B18</f>
        <v>810</v>
      </c>
      <c r="C21" s="33"/>
      <c r="D21" s="1"/>
      <c r="E21" s="31" t="s">
        <v>59</v>
      </c>
      <c r="F21" s="36">
        <f>+F10+F14+F18</f>
        <v>809.8099999999996</v>
      </c>
      <c r="G21" s="33"/>
      <c r="H21" s="1"/>
      <c r="I21" s="1"/>
      <c r="J21" s="1"/>
    </row>
    <row r="22" spans="1:10" x14ac:dyDescent="0.35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35">
      <c r="A23" s="1"/>
      <c r="B23" s="1"/>
      <c r="C23" s="1"/>
      <c r="D23" s="1"/>
      <c r="E23" s="1"/>
      <c r="F23" s="1"/>
      <c r="G23" s="1"/>
      <c r="H23" s="1"/>
      <c r="I23" s="1"/>
      <c r="J23" s="1"/>
    </row>
    <row r="24" spans="1:10" x14ac:dyDescent="0.35">
      <c r="A24" s="1"/>
      <c r="B24" s="1"/>
      <c r="C24" s="1"/>
      <c r="D24" s="1"/>
      <c r="E24" s="1"/>
      <c r="F24" s="1"/>
      <c r="G24" s="1"/>
      <c r="H24" s="1"/>
      <c r="I24" s="1"/>
      <c r="J24" s="1"/>
    </row>
    <row r="25" spans="1:10" x14ac:dyDescent="0.35">
      <c r="A25" s="1"/>
      <c r="B25" s="1"/>
      <c r="C25" s="1"/>
      <c r="D25" s="1"/>
      <c r="E25" s="1"/>
      <c r="F25" s="1"/>
      <c r="G25" s="1"/>
      <c r="H25" s="1"/>
      <c r="I25" s="1"/>
      <c r="J25" s="1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8"/>
  <sheetViews>
    <sheetView topLeftCell="F24" workbookViewId="0">
      <selection activeCell="M43" sqref="M43"/>
    </sheetView>
  </sheetViews>
  <sheetFormatPr defaultRowHeight="14.5" x14ac:dyDescent="0.35"/>
  <cols>
    <col min="2" max="2" width="24.54296875" customWidth="1"/>
    <col min="3" max="7" width="15" customWidth="1"/>
    <col min="10" max="10" width="23" customWidth="1"/>
    <col min="11" max="15" width="11.81640625" customWidth="1"/>
  </cols>
  <sheetData>
    <row r="1" spans="1:16" s="1" customFormat="1" x14ac:dyDescent="0.35">
      <c r="A1" s="21" t="s">
        <v>40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4"/>
      <c r="N1" s="23"/>
      <c r="O1" s="23"/>
    </row>
    <row r="2" spans="1:16" s="1" customFormat="1" x14ac:dyDescent="0.35"/>
    <row r="3" spans="1:16" s="1" customFormat="1" x14ac:dyDescent="0.35">
      <c r="B3" s="88" t="s">
        <v>37</v>
      </c>
      <c r="C3" s="88"/>
      <c r="D3" s="88"/>
      <c r="E3" s="88"/>
      <c r="F3" s="88"/>
      <c r="G3" s="89"/>
      <c r="J3" s="42" t="s">
        <v>80</v>
      </c>
      <c r="K3" s="41"/>
      <c r="L3" s="41"/>
      <c r="M3" s="41"/>
      <c r="N3" s="41"/>
      <c r="O3" s="46"/>
    </row>
    <row r="4" spans="1:16" s="1" customFormat="1" ht="28" x14ac:dyDescent="0.5">
      <c r="B4" s="6" t="s">
        <v>0</v>
      </c>
      <c r="C4" s="6" t="s">
        <v>10</v>
      </c>
      <c r="D4" s="6" t="s">
        <v>21</v>
      </c>
      <c r="E4" s="7" t="s">
        <v>31</v>
      </c>
      <c r="F4" s="8" t="s">
        <v>1</v>
      </c>
      <c r="G4" s="7" t="s">
        <v>12</v>
      </c>
      <c r="J4" s="6" t="s">
        <v>0</v>
      </c>
      <c r="K4" s="6" t="s">
        <v>10</v>
      </c>
      <c r="L4" s="6" t="s">
        <v>21</v>
      </c>
      <c r="M4" s="7" t="s">
        <v>31</v>
      </c>
      <c r="N4" s="8" t="s">
        <v>1</v>
      </c>
      <c r="O4" s="7" t="s">
        <v>12</v>
      </c>
    </row>
    <row r="5" spans="1:16" s="1" customFormat="1" x14ac:dyDescent="0.35">
      <c r="B5" s="3" t="s">
        <v>9</v>
      </c>
      <c r="C5" s="1">
        <v>50</v>
      </c>
      <c r="D5" s="1">
        <v>20</v>
      </c>
      <c r="E5" s="3">
        <f>+D5*C5</f>
        <v>1000</v>
      </c>
      <c r="F5" s="14" t="s">
        <v>11</v>
      </c>
      <c r="G5" s="14" t="s">
        <v>11</v>
      </c>
      <c r="J5" s="3" t="s">
        <v>9</v>
      </c>
      <c r="K5" s="1">
        <v>43</v>
      </c>
      <c r="L5" s="1">
        <v>20</v>
      </c>
      <c r="M5" s="3">
        <f>+L5*K5</f>
        <v>860</v>
      </c>
      <c r="N5" s="14" t="s">
        <v>11</v>
      </c>
      <c r="O5" s="14" t="s">
        <v>11</v>
      </c>
      <c r="P5" s="1" t="s">
        <v>82</v>
      </c>
    </row>
    <row r="6" spans="1:16" s="1" customFormat="1" x14ac:dyDescent="0.35">
      <c r="B6" s="3" t="s">
        <v>13</v>
      </c>
      <c r="E6" s="17" t="s">
        <v>17</v>
      </c>
      <c r="F6" s="9"/>
      <c r="J6" s="3" t="s">
        <v>13</v>
      </c>
      <c r="M6" s="17"/>
      <c r="N6" s="9"/>
    </row>
    <row r="7" spans="1:16" s="1" customFormat="1" x14ac:dyDescent="0.35">
      <c r="B7" s="3" t="s">
        <v>14</v>
      </c>
      <c r="E7" s="17" t="s">
        <v>17</v>
      </c>
      <c r="F7" s="9"/>
      <c r="J7" s="1" t="s">
        <v>90</v>
      </c>
      <c r="M7" s="17">
        <f>(6000-5779.89)-220</f>
        <v>0.10999999999967258</v>
      </c>
      <c r="N7" s="9"/>
      <c r="P7" s="1" t="s">
        <v>95</v>
      </c>
    </row>
    <row r="8" spans="1:16" s="1" customFormat="1" x14ac:dyDescent="0.35">
      <c r="B8" s="3" t="s">
        <v>15</v>
      </c>
      <c r="E8" s="17" t="s">
        <v>17</v>
      </c>
      <c r="F8" s="9"/>
      <c r="J8" s="3" t="s">
        <v>14</v>
      </c>
      <c r="M8" s="17">
        <v>0</v>
      </c>
      <c r="N8" s="9"/>
    </row>
    <row r="9" spans="1:16" s="1" customFormat="1" x14ac:dyDescent="0.35">
      <c r="B9" s="3"/>
      <c r="E9" s="3"/>
      <c r="F9" s="9"/>
      <c r="J9" s="3" t="s">
        <v>15</v>
      </c>
      <c r="M9" s="3">
        <v>0</v>
      </c>
      <c r="N9" s="9"/>
    </row>
    <row r="10" spans="1:16" s="1" customFormat="1" x14ac:dyDescent="0.35">
      <c r="B10" s="3"/>
      <c r="E10" s="3"/>
      <c r="F10" s="9"/>
      <c r="J10" s="3" t="s">
        <v>70</v>
      </c>
      <c r="M10" s="3">
        <v>250</v>
      </c>
      <c r="N10" s="9">
        <v>0</v>
      </c>
      <c r="O10" s="1">
        <v>250</v>
      </c>
      <c r="P10" s="1" t="s">
        <v>88</v>
      </c>
    </row>
    <row r="11" spans="1:16" s="1" customFormat="1" x14ac:dyDescent="0.35">
      <c r="B11" s="3"/>
      <c r="E11" s="3"/>
      <c r="F11" s="9"/>
      <c r="J11" s="3" t="s">
        <v>83</v>
      </c>
      <c r="M11" s="3">
        <v>52.5</v>
      </c>
      <c r="N11" s="9"/>
      <c r="P11" s="1" t="s">
        <v>84</v>
      </c>
    </row>
    <row r="12" spans="1:16" s="1" customFormat="1" x14ac:dyDescent="0.35">
      <c r="B12" s="3"/>
      <c r="E12" s="3"/>
      <c r="F12" s="9"/>
      <c r="J12" s="3"/>
      <c r="M12" s="3"/>
      <c r="N12" s="9"/>
    </row>
    <row r="13" spans="1:16" s="1" customFormat="1" x14ac:dyDescent="0.35">
      <c r="B13" s="3"/>
      <c r="E13" s="3"/>
      <c r="F13" s="9"/>
      <c r="J13" s="3"/>
      <c r="M13" s="3"/>
      <c r="N13" s="9"/>
    </row>
    <row r="14" spans="1:16" s="1" customFormat="1" x14ac:dyDescent="0.35">
      <c r="B14" s="3" t="s">
        <v>2</v>
      </c>
      <c r="E14" s="3"/>
      <c r="J14" s="3" t="s">
        <v>2</v>
      </c>
      <c r="M14" s="3"/>
    </row>
    <row r="15" spans="1:16" s="1" customFormat="1" x14ac:dyDescent="0.35">
      <c r="B15" s="10" t="s">
        <v>3</v>
      </c>
      <c r="C15" s="10"/>
      <c r="D15" s="10"/>
      <c r="E15" s="10">
        <f>SUM(E5:E14)</f>
        <v>1000</v>
      </c>
      <c r="F15" s="11">
        <f>SUM(F6:F14)</f>
        <v>0</v>
      </c>
      <c r="G15" s="11">
        <f>SUM(G6:G14)</f>
        <v>0</v>
      </c>
      <c r="J15" s="10" t="s">
        <v>3</v>
      </c>
      <c r="K15" s="10"/>
      <c r="L15" s="10"/>
      <c r="M15" s="10">
        <f>SUM(M5:M14)</f>
        <v>1162.6099999999997</v>
      </c>
      <c r="N15" s="11">
        <f>SUM(N6:N14)</f>
        <v>0</v>
      </c>
      <c r="O15" s="11">
        <f>SUM(O6:O14)</f>
        <v>250</v>
      </c>
    </row>
    <row r="16" spans="1:16" s="1" customFormat="1" ht="28" x14ac:dyDescent="0.5">
      <c r="B16" s="6" t="s">
        <v>4</v>
      </c>
      <c r="C16" s="6" t="s">
        <v>10</v>
      </c>
      <c r="D16" s="6" t="s">
        <v>21</v>
      </c>
      <c r="E16" s="7" t="s">
        <v>32</v>
      </c>
      <c r="F16" s="8" t="s">
        <v>1</v>
      </c>
      <c r="G16" s="7" t="s">
        <v>12</v>
      </c>
      <c r="J16" s="6" t="s">
        <v>4</v>
      </c>
      <c r="K16" s="6" t="s">
        <v>10</v>
      </c>
      <c r="L16" s="6" t="s">
        <v>21</v>
      </c>
      <c r="M16" s="7" t="s">
        <v>32</v>
      </c>
      <c r="N16" s="8" t="s">
        <v>1</v>
      </c>
      <c r="O16" s="7" t="s">
        <v>12</v>
      </c>
    </row>
    <row r="17" spans="2:14" s="1" customFormat="1" x14ac:dyDescent="0.35">
      <c r="B17" s="4" t="s">
        <v>22</v>
      </c>
      <c r="J17" s="4" t="s">
        <v>22</v>
      </c>
    </row>
    <row r="18" spans="2:14" s="1" customFormat="1" x14ac:dyDescent="0.35">
      <c r="B18" s="3" t="s">
        <v>23</v>
      </c>
      <c r="E18" s="3">
        <v>0</v>
      </c>
      <c r="F18" s="9"/>
      <c r="J18" s="3" t="s">
        <v>23</v>
      </c>
      <c r="M18" s="3">
        <v>0</v>
      </c>
      <c r="N18" s="9"/>
    </row>
    <row r="19" spans="2:14" s="1" customFormat="1" x14ac:dyDescent="0.35"/>
    <row r="20" spans="2:14" s="1" customFormat="1" x14ac:dyDescent="0.35">
      <c r="B20" s="2" t="s">
        <v>26</v>
      </c>
      <c r="J20" s="2" t="s">
        <v>26</v>
      </c>
    </row>
    <row r="21" spans="2:14" s="1" customFormat="1" x14ac:dyDescent="0.35">
      <c r="B21" s="3" t="s">
        <v>16</v>
      </c>
      <c r="C21" s="3"/>
      <c r="D21" s="3"/>
      <c r="E21" s="3">
        <v>10</v>
      </c>
      <c r="J21" s="3" t="s">
        <v>16</v>
      </c>
      <c r="K21" s="3"/>
      <c r="L21" s="3"/>
      <c r="M21" s="3">
        <v>9</v>
      </c>
      <c r="N21" s="1" t="s">
        <v>87</v>
      </c>
    </row>
    <row r="22" spans="2:14" s="1" customFormat="1" x14ac:dyDescent="0.35">
      <c r="B22" s="3" t="s">
        <v>5</v>
      </c>
      <c r="E22" s="17" t="s">
        <v>17</v>
      </c>
      <c r="F22" s="9"/>
      <c r="J22" s="3" t="s">
        <v>5</v>
      </c>
      <c r="M22" s="17">
        <v>0</v>
      </c>
      <c r="N22" s="9"/>
    </row>
    <row r="23" spans="2:14" s="1" customFormat="1" x14ac:dyDescent="0.35">
      <c r="B23" s="3" t="s">
        <v>27</v>
      </c>
      <c r="E23" s="3">
        <v>100</v>
      </c>
      <c r="F23" s="9"/>
      <c r="J23" s="3" t="s">
        <v>27</v>
      </c>
      <c r="K23" s="1">
        <v>1</v>
      </c>
      <c r="L23" s="1">
        <f>22.41+25.48+25.12+26.64</f>
        <v>99.65</v>
      </c>
      <c r="M23" s="3">
        <f>+L23*K23</f>
        <v>99.65</v>
      </c>
      <c r="N23" s="9"/>
    </row>
    <row r="24" spans="2:14" s="1" customFormat="1" x14ac:dyDescent="0.35">
      <c r="J24" s="3" t="s">
        <v>92</v>
      </c>
      <c r="K24" s="1">
        <v>1</v>
      </c>
      <c r="L24" s="1">
        <v>20</v>
      </c>
      <c r="M24" s="3">
        <f>+L24*K24</f>
        <v>20</v>
      </c>
    </row>
    <row r="25" spans="2:14" s="1" customFormat="1" x14ac:dyDescent="0.35">
      <c r="B25" s="2" t="s">
        <v>6</v>
      </c>
      <c r="J25" s="2" t="s">
        <v>6</v>
      </c>
    </row>
    <row r="26" spans="2:14" s="1" customFormat="1" x14ac:dyDescent="0.35">
      <c r="B26" s="3" t="s">
        <v>28</v>
      </c>
      <c r="E26" s="3">
        <v>100</v>
      </c>
      <c r="J26" s="3" t="s">
        <v>28</v>
      </c>
      <c r="M26" s="3">
        <v>0</v>
      </c>
    </row>
    <row r="27" spans="2:14" s="1" customFormat="1" x14ac:dyDescent="0.35">
      <c r="B27" s="3"/>
      <c r="E27" s="3"/>
      <c r="J27" s="3"/>
      <c r="M27" s="3"/>
    </row>
    <row r="28" spans="2:14" s="1" customFormat="1" x14ac:dyDescent="0.35">
      <c r="B28" s="4" t="s">
        <v>29</v>
      </c>
      <c r="J28" s="4" t="s">
        <v>29</v>
      </c>
    </row>
    <row r="29" spans="2:14" s="1" customFormat="1" x14ac:dyDescent="0.35">
      <c r="B29" s="3" t="s">
        <v>18</v>
      </c>
      <c r="C29" s="1">
        <v>3</v>
      </c>
      <c r="D29" s="1">
        <v>55</v>
      </c>
      <c r="E29" s="3">
        <f>+D29*C29</f>
        <v>165</v>
      </c>
      <c r="F29" s="9"/>
      <c r="J29" s="3" t="s">
        <v>18</v>
      </c>
      <c r="M29" s="3">
        <v>52.5</v>
      </c>
      <c r="N29" s="9"/>
    </row>
    <row r="30" spans="2:14" s="1" customFormat="1" x14ac:dyDescent="0.35">
      <c r="B30" s="3" t="s">
        <v>19</v>
      </c>
      <c r="C30" s="1">
        <v>3</v>
      </c>
      <c r="D30" s="1">
        <v>50</v>
      </c>
      <c r="E30" s="3">
        <f>+D30*C30</f>
        <v>150</v>
      </c>
      <c r="F30" s="9"/>
      <c r="J30" s="3" t="s">
        <v>19</v>
      </c>
      <c r="M30" s="3">
        <v>47.5</v>
      </c>
      <c r="N30" s="9" t="s">
        <v>86</v>
      </c>
    </row>
    <row r="31" spans="2:14" s="1" customFormat="1" x14ac:dyDescent="0.35">
      <c r="B31" s="3" t="s">
        <v>20</v>
      </c>
      <c r="C31" s="1">
        <v>3</v>
      </c>
      <c r="D31" s="1">
        <v>50</v>
      </c>
      <c r="E31" s="3">
        <f>+D31*C31</f>
        <v>150</v>
      </c>
      <c r="F31" s="9"/>
      <c r="J31" s="3" t="s">
        <v>20</v>
      </c>
      <c r="M31" s="3">
        <v>0</v>
      </c>
      <c r="N31" s="9"/>
    </row>
    <row r="32" spans="2:14" s="1" customFormat="1" x14ac:dyDescent="0.35">
      <c r="B32" s="3"/>
      <c r="E32" s="3"/>
      <c r="F32" s="9"/>
      <c r="J32" s="3"/>
      <c r="M32" s="3"/>
      <c r="N32" s="9"/>
    </row>
    <row r="33" spans="2:17" s="1" customFormat="1" x14ac:dyDescent="0.35">
      <c r="B33" s="3"/>
      <c r="E33" s="3"/>
      <c r="F33" s="9"/>
      <c r="J33" s="3" t="s">
        <v>34</v>
      </c>
      <c r="M33" s="3"/>
      <c r="N33" s="9"/>
    </row>
    <row r="34" spans="2:17" s="1" customFormat="1" x14ac:dyDescent="0.35">
      <c r="B34" s="3"/>
      <c r="E34" s="3"/>
      <c r="F34" s="9"/>
      <c r="J34" s="3" t="s">
        <v>85</v>
      </c>
      <c r="M34" s="44" t="s">
        <v>91</v>
      </c>
      <c r="N34" s="9"/>
    </row>
    <row r="35" spans="2:17" s="1" customFormat="1" x14ac:dyDescent="0.35">
      <c r="J35" s="3" t="s">
        <v>89</v>
      </c>
      <c r="M35" s="1">
        <v>200</v>
      </c>
      <c r="N35" s="1">
        <v>0</v>
      </c>
      <c r="O35" s="1">
        <f>SUM(M35:N35)</f>
        <v>200</v>
      </c>
    </row>
    <row r="36" spans="2:17" s="1" customFormat="1" x14ac:dyDescent="0.35">
      <c r="B36" s="10" t="s">
        <v>7</v>
      </c>
      <c r="C36" s="10"/>
      <c r="D36" s="10"/>
      <c r="E36" s="10">
        <f>SUM(E17:E35)</f>
        <v>675</v>
      </c>
      <c r="F36" s="11">
        <f>SUM(F17:F35)</f>
        <v>0</v>
      </c>
      <c r="G36" s="11">
        <f>SUM(G17:G35)</f>
        <v>0</v>
      </c>
      <c r="J36" s="10" t="s">
        <v>7</v>
      </c>
      <c r="K36" s="10"/>
      <c r="L36" s="10"/>
      <c r="M36" s="10">
        <f>SUM(M17:M35)</f>
        <v>428.65</v>
      </c>
      <c r="N36" s="11">
        <f>SUM(N17:N35)</f>
        <v>0</v>
      </c>
      <c r="O36" s="11">
        <f>SUM(O17:O35)</f>
        <v>200</v>
      </c>
    </row>
    <row r="37" spans="2:17" s="1" customFormat="1" x14ac:dyDescent="0.35">
      <c r="B37" s="3" t="s">
        <v>78</v>
      </c>
      <c r="E37" s="3">
        <f>+E15-E36</f>
        <v>325</v>
      </c>
      <c r="J37" s="3" t="s">
        <v>78</v>
      </c>
      <c r="M37" s="3">
        <f>+M15-M36</f>
        <v>733.9599999999997</v>
      </c>
    </row>
    <row r="38" spans="2:17" s="1" customFormat="1" x14ac:dyDescent="0.35">
      <c r="B38" s="3"/>
      <c r="E38" s="3"/>
      <c r="J38" s="3"/>
      <c r="M38" s="3"/>
    </row>
    <row r="39" spans="2:17" s="1" customFormat="1" x14ac:dyDescent="0.35">
      <c r="G39" s="15"/>
      <c r="O39" s="15"/>
    </row>
    <row r="40" spans="2:17" s="1" customFormat="1" ht="15" thickBot="1" x14ac:dyDescent="0.4">
      <c r="B40" s="12" t="s">
        <v>39</v>
      </c>
      <c r="C40" s="12"/>
      <c r="D40" s="12"/>
      <c r="E40" s="12">
        <f>+E37</f>
        <v>325</v>
      </c>
      <c r="F40" s="13"/>
      <c r="G40" s="16"/>
      <c r="J40" s="12" t="s">
        <v>71</v>
      </c>
      <c r="K40" s="12"/>
      <c r="L40" s="12"/>
      <c r="M40" s="12">
        <f>+M37</f>
        <v>733.9599999999997</v>
      </c>
      <c r="N40" s="13"/>
      <c r="O40" s="16"/>
    </row>
    <row r="42" spans="2:17" x14ac:dyDescent="0.35">
      <c r="J42" s="48" t="s">
        <v>93</v>
      </c>
      <c r="K42" s="49"/>
      <c r="L42" s="49"/>
      <c r="M42" s="50">
        <f>+'Begroting + werk ink &amp; uitg ''14'!M41</f>
        <v>75.849999999999909</v>
      </c>
      <c r="N42" s="27"/>
      <c r="O42" s="27"/>
      <c r="P42" s="27"/>
      <c r="Q42" s="51"/>
    </row>
    <row r="43" spans="2:17" x14ac:dyDescent="0.35">
      <c r="J43" s="52" t="s">
        <v>96</v>
      </c>
      <c r="K43" s="53"/>
      <c r="L43" s="53"/>
      <c r="M43" s="54">
        <f>SUM(M40:M42)</f>
        <v>809.8099999999996</v>
      </c>
      <c r="N43" s="29"/>
      <c r="O43" s="29"/>
      <c r="P43" s="29"/>
      <c r="Q43" s="55"/>
    </row>
    <row r="44" spans="2:17" x14ac:dyDescent="0.35">
      <c r="J44" s="52"/>
      <c r="K44" s="53"/>
      <c r="L44" s="53"/>
      <c r="M44" s="53"/>
      <c r="N44" s="29"/>
      <c r="O44" s="29"/>
      <c r="P44" s="29"/>
      <c r="Q44" s="55"/>
    </row>
    <row r="45" spans="2:17" x14ac:dyDescent="0.35">
      <c r="J45" s="52"/>
      <c r="K45" s="53"/>
      <c r="L45" s="53"/>
      <c r="M45" s="53"/>
      <c r="N45" s="29"/>
      <c r="O45" s="29"/>
      <c r="P45" s="29"/>
      <c r="Q45" s="55"/>
    </row>
    <row r="46" spans="2:17" x14ac:dyDescent="0.35">
      <c r="J46" s="52"/>
      <c r="K46" s="53"/>
      <c r="L46" s="56" t="s">
        <v>94</v>
      </c>
      <c r="M46" s="57">
        <v>809.81</v>
      </c>
      <c r="N46" s="29"/>
      <c r="O46" s="29"/>
      <c r="P46" s="29"/>
      <c r="Q46" s="55"/>
    </row>
    <row r="47" spans="2:17" x14ac:dyDescent="0.35">
      <c r="J47" s="52"/>
      <c r="K47" s="53"/>
      <c r="L47" s="53" t="s">
        <v>2</v>
      </c>
      <c r="M47" s="58">
        <v>1.34</v>
      </c>
      <c r="N47" s="59" t="s">
        <v>97</v>
      </c>
      <c r="O47" s="29"/>
      <c r="P47" s="29"/>
      <c r="Q47" s="55"/>
    </row>
    <row r="48" spans="2:17" x14ac:dyDescent="0.35">
      <c r="J48" s="60"/>
      <c r="K48" s="15"/>
      <c r="L48" s="15"/>
      <c r="M48" s="15"/>
      <c r="N48" s="15"/>
      <c r="O48" s="15"/>
      <c r="P48" s="15"/>
      <c r="Q48" s="61"/>
    </row>
  </sheetData>
  <mergeCells count="1">
    <mergeCell ref="B3:G3"/>
  </mergeCells>
  <pageMargins left="0.7" right="0.7" top="0.75" bottom="0.75" header="0.3" footer="0.3"/>
  <pageSetup paperSize="9" orientation="portrait" horizontalDpi="4294967293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1"/>
  <sheetViews>
    <sheetView workbookViewId="0">
      <selection activeCell="J19" sqref="J19"/>
    </sheetView>
  </sheetViews>
  <sheetFormatPr defaultRowHeight="14.5" x14ac:dyDescent="0.35"/>
  <cols>
    <col min="1" max="1" width="24.54296875" customWidth="1"/>
    <col min="2" max="2" width="10.81640625" customWidth="1"/>
    <col min="3" max="3" width="1.54296875" customWidth="1"/>
    <col min="5" max="5" width="25" customWidth="1"/>
    <col min="6" max="6" width="10.81640625" customWidth="1"/>
    <col min="7" max="7" width="1.81640625" customWidth="1"/>
    <col min="8" max="10" width="6.1796875" customWidth="1"/>
  </cols>
  <sheetData>
    <row r="2" spans="1:10" x14ac:dyDescent="0.35">
      <c r="A2" s="21" t="s">
        <v>44</v>
      </c>
      <c r="B2" s="23"/>
      <c r="C2" s="23"/>
      <c r="D2" s="23"/>
      <c r="E2" s="23"/>
      <c r="F2" s="23"/>
      <c r="G2" s="23"/>
      <c r="H2" s="23"/>
      <c r="I2" s="23"/>
      <c r="J2" s="23"/>
    </row>
    <row r="5" spans="1:10" x14ac:dyDescent="0.35">
      <c r="A5" t="s">
        <v>45</v>
      </c>
      <c r="E5" t="s">
        <v>47</v>
      </c>
    </row>
    <row r="6" spans="1:10" x14ac:dyDescent="0.35">
      <c r="A6" t="s">
        <v>46</v>
      </c>
      <c r="B6" s="25">
        <v>42004</v>
      </c>
      <c r="E6" t="s">
        <v>48</v>
      </c>
      <c r="F6" s="25">
        <v>42004</v>
      </c>
    </row>
    <row r="7" spans="1:10" x14ac:dyDescent="0.35">
      <c r="A7" s="26" t="s">
        <v>49</v>
      </c>
      <c r="B7" s="27" t="s">
        <v>60</v>
      </c>
      <c r="C7" s="37"/>
      <c r="E7" s="26" t="s">
        <v>61</v>
      </c>
      <c r="F7" s="27" t="s">
        <v>60</v>
      </c>
      <c r="G7" s="37"/>
    </row>
    <row r="8" spans="1:10" x14ac:dyDescent="0.35">
      <c r="A8" s="28" t="s">
        <v>51</v>
      </c>
      <c r="B8" s="35">
        <f>+'Begroting + werk ink &amp; uitg ''14'!M38</f>
        <v>75.849999999999909</v>
      </c>
      <c r="C8" s="38"/>
      <c r="E8" s="30" t="s">
        <v>55</v>
      </c>
      <c r="F8" s="29">
        <v>0</v>
      </c>
      <c r="G8" s="38"/>
    </row>
    <row r="9" spans="1:10" x14ac:dyDescent="0.35">
      <c r="A9" s="28" t="s">
        <v>50</v>
      </c>
      <c r="B9" s="29">
        <v>0</v>
      </c>
      <c r="C9" s="38"/>
      <c r="E9" s="28"/>
      <c r="F9" s="29"/>
      <c r="G9" s="38"/>
    </row>
    <row r="10" spans="1:10" x14ac:dyDescent="0.35">
      <c r="A10" s="31" t="s">
        <v>52</v>
      </c>
      <c r="B10" s="32">
        <v>5855</v>
      </c>
      <c r="C10" s="39"/>
      <c r="E10" s="34"/>
      <c r="F10" s="32">
        <f>SUM(F8:F9)</f>
        <v>0</v>
      </c>
      <c r="G10" s="39"/>
    </row>
    <row r="11" spans="1:10" x14ac:dyDescent="0.35">
      <c r="A11" s="26" t="s">
        <v>53</v>
      </c>
      <c r="B11" s="27"/>
      <c r="C11" s="37"/>
      <c r="E11" s="28" t="s">
        <v>62</v>
      </c>
      <c r="F11" s="29"/>
      <c r="G11" s="38"/>
    </row>
    <row r="12" spans="1:10" x14ac:dyDescent="0.35">
      <c r="A12" s="28" t="s">
        <v>54</v>
      </c>
      <c r="B12" s="29">
        <v>0</v>
      </c>
      <c r="C12" s="38"/>
      <c r="E12" s="28" t="s">
        <v>63</v>
      </c>
      <c r="F12" s="29">
        <v>5780</v>
      </c>
      <c r="G12" s="38"/>
      <c r="H12" s="40" t="s">
        <v>66</v>
      </c>
    </row>
    <row r="13" spans="1:10" x14ac:dyDescent="0.35">
      <c r="A13" s="30" t="s">
        <v>57</v>
      </c>
      <c r="B13" s="29">
        <v>0</v>
      </c>
      <c r="C13" s="38"/>
      <c r="E13" s="28"/>
      <c r="F13" s="29"/>
      <c r="G13" s="38"/>
    </row>
    <row r="14" spans="1:10" x14ac:dyDescent="0.35">
      <c r="A14" s="31" t="s">
        <v>56</v>
      </c>
      <c r="B14" s="32">
        <f>SUM(B12:B13)</f>
        <v>0</v>
      </c>
      <c r="C14" s="39"/>
      <c r="E14" s="34"/>
      <c r="F14" s="32">
        <f>SUM(F12:F13)</f>
        <v>5780</v>
      </c>
      <c r="G14" s="39"/>
    </row>
    <row r="15" spans="1:10" x14ac:dyDescent="0.35">
      <c r="A15" s="26"/>
      <c r="B15" s="27"/>
      <c r="C15" s="37"/>
      <c r="E15" s="28" t="s">
        <v>64</v>
      </c>
      <c r="F15" s="29"/>
      <c r="G15" s="38"/>
    </row>
    <row r="16" spans="1:10" x14ac:dyDescent="0.35">
      <c r="A16" s="28"/>
      <c r="B16" s="29"/>
      <c r="C16" s="38"/>
      <c r="E16" s="28" t="s">
        <v>65</v>
      </c>
      <c r="F16" s="35">
        <f>+'Begroting + werk ink &amp; uitg ''14'!M41</f>
        <v>75.849999999999909</v>
      </c>
      <c r="G16" s="38"/>
    </row>
    <row r="17" spans="1:7" x14ac:dyDescent="0.35">
      <c r="A17" s="28"/>
      <c r="B17" s="29"/>
      <c r="C17" s="38"/>
      <c r="E17" s="28"/>
      <c r="F17" s="29"/>
      <c r="G17" s="38"/>
    </row>
    <row r="18" spans="1:7" x14ac:dyDescent="0.35">
      <c r="A18" s="34"/>
      <c r="B18" s="32">
        <f>SUM(B16:B17)</f>
        <v>0</v>
      </c>
      <c r="C18" s="39"/>
      <c r="E18" s="34" t="s">
        <v>67</v>
      </c>
      <c r="F18" s="62">
        <f>SUM(F16:F17)</f>
        <v>75.849999999999909</v>
      </c>
      <c r="G18" s="39"/>
    </row>
    <row r="21" spans="1:7" x14ac:dyDescent="0.35">
      <c r="A21" s="31" t="s">
        <v>58</v>
      </c>
      <c r="B21" s="36">
        <f>+B10+B14+B18</f>
        <v>5855</v>
      </c>
      <c r="C21" s="33"/>
      <c r="E21" s="31" t="s">
        <v>59</v>
      </c>
      <c r="F21" s="36">
        <f>+F10+F14+F18</f>
        <v>5855.85</v>
      </c>
      <c r="G21" s="33"/>
    </row>
  </sheetData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5"/>
  <sheetViews>
    <sheetView workbookViewId="0"/>
  </sheetViews>
  <sheetFormatPr defaultRowHeight="14.5" x14ac:dyDescent="0.35"/>
  <cols>
    <col min="2" max="2" width="24.26953125" customWidth="1"/>
    <col min="3" max="3" width="9.81640625" customWidth="1"/>
    <col min="4" max="4" width="14.453125" style="1" customWidth="1"/>
    <col min="7" max="7" width="10.453125" bestFit="1" customWidth="1"/>
    <col min="10" max="10" width="25.453125" customWidth="1"/>
    <col min="11" max="12" width="10.453125" customWidth="1"/>
    <col min="13" max="15" width="11.81640625" customWidth="1"/>
  </cols>
  <sheetData>
    <row r="1" spans="1:15" x14ac:dyDescent="0.35">
      <c r="C1" s="90" t="s">
        <v>43</v>
      </c>
      <c r="D1" s="91"/>
      <c r="E1" s="91"/>
      <c r="F1" s="91"/>
      <c r="G1" s="19">
        <v>1046.48</v>
      </c>
      <c r="H1" s="18" t="s">
        <v>41</v>
      </c>
      <c r="I1" s="18"/>
      <c r="J1" s="18"/>
      <c r="K1" s="18"/>
    </row>
    <row r="2" spans="1:15" x14ac:dyDescent="0.35">
      <c r="A2" s="21" t="s">
        <v>24</v>
      </c>
      <c r="B2" s="22"/>
      <c r="C2" s="91"/>
      <c r="D2" s="91"/>
      <c r="E2" s="91"/>
      <c r="F2" s="91"/>
      <c r="G2" s="19">
        <v>1037.47</v>
      </c>
      <c r="H2" s="18" t="s">
        <v>42</v>
      </c>
      <c r="I2" s="18"/>
      <c r="J2" s="18"/>
      <c r="K2" s="18"/>
      <c r="L2" s="23"/>
      <c r="M2" s="23"/>
      <c r="N2" s="23"/>
      <c r="O2" s="23"/>
    </row>
    <row r="3" spans="1:15" s="1" customFormat="1" x14ac:dyDescent="0.35">
      <c r="B3" s="4"/>
      <c r="C3" s="4"/>
      <c r="D3" s="4"/>
      <c r="E3" s="4"/>
      <c r="F3" s="5"/>
    </row>
    <row r="4" spans="1:15" x14ac:dyDescent="0.35">
      <c r="B4" s="88" t="s">
        <v>25</v>
      </c>
      <c r="C4" s="88"/>
      <c r="D4" s="88"/>
      <c r="E4" s="88"/>
      <c r="F4" s="88"/>
      <c r="G4" s="89"/>
      <c r="J4" s="88" t="s">
        <v>68</v>
      </c>
      <c r="K4" s="88"/>
      <c r="L4" s="88"/>
      <c r="M4" s="88"/>
      <c r="N4" s="88"/>
      <c r="O4" s="89"/>
    </row>
    <row r="5" spans="1:15" ht="28" x14ac:dyDescent="0.5">
      <c r="B5" s="6" t="s">
        <v>0</v>
      </c>
      <c r="C5" s="6" t="s">
        <v>10</v>
      </c>
      <c r="D5" s="6" t="s">
        <v>21</v>
      </c>
      <c r="E5" s="7" t="s">
        <v>31</v>
      </c>
      <c r="F5" s="8" t="s">
        <v>1</v>
      </c>
      <c r="G5" s="7" t="s">
        <v>12</v>
      </c>
      <c r="J5" s="6" t="s">
        <v>0</v>
      </c>
      <c r="K5" s="6" t="s">
        <v>10</v>
      </c>
      <c r="L5" s="6" t="s">
        <v>21</v>
      </c>
      <c r="M5" s="7" t="s">
        <v>31</v>
      </c>
      <c r="N5" s="8" t="s">
        <v>1</v>
      </c>
      <c r="O5" s="7" t="s">
        <v>12</v>
      </c>
    </row>
    <row r="6" spans="1:15" x14ac:dyDescent="0.35">
      <c r="B6" s="3" t="s">
        <v>9</v>
      </c>
      <c r="C6" s="1">
        <v>100</v>
      </c>
      <c r="D6" s="1">
        <v>20</v>
      </c>
      <c r="E6" s="3">
        <f>+D6*C6</f>
        <v>2000</v>
      </c>
      <c r="F6" s="14" t="s">
        <v>11</v>
      </c>
      <c r="G6" s="14" t="s">
        <v>11</v>
      </c>
      <c r="J6" s="3" t="s">
        <v>9</v>
      </c>
      <c r="K6" s="1">
        <v>20</v>
      </c>
      <c r="L6" s="1">
        <v>20</v>
      </c>
      <c r="M6" s="3">
        <f>+L6*K6</f>
        <v>400</v>
      </c>
      <c r="N6" s="14" t="s">
        <v>11</v>
      </c>
      <c r="O6" s="14" t="s">
        <v>11</v>
      </c>
    </row>
    <row r="7" spans="1:15" x14ac:dyDescent="0.35">
      <c r="B7" s="3" t="s">
        <v>13</v>
      </c>
      <c r="C7" s="1"/>
      <c r="E7" s="17" t="s">
        <v>17</v>
      </c>
      <c r="F7" s="9"/>
      <c r="J7" s="3" t="s">
        <v>13</v>
      </c>
      <c r="K7" s="1"/>
      <c r="L7" s="1"/>
      <c r="M7" s="17">
        <v>220</v>
      </c>
      <c r="N7" s="9"/>
      <c r="O7" s="1"/>
    </row>
    <row r="8" spans="1:15" x14ac:dyDescent="0.35">
      <c r="B8" s="3" t="s">
        <v>14</v>
      </c>
      <c r="C8" s="1"/>
      <c r="E8" s="17" t="s">
        <v>17</v>
      </c>
      <c r="F8" s="9"/>
      <c r="J8" t="s">
        <v>33</v>
      </c>
      <c r="K8" s="1"/>
      <c r="L8" s="1"/>
      <c r="M8" s="17">
        <v>406</v>
      </c>
      <c r="N8" s="9"/>
      <c r="O8" s="1"/>
    </row>
    <row r="9" spans="1:15" x14ac:dyDescent="0.35">
      <c r="B9" s="3" t="s">
        <v>15</v>
      </c>
      <c r="C9" s="1"/>
      <c r="E9" s="17" t="s">
        <v>17</v>
      </c>
      <c r="F9" s="9"/>
      <c r="J9" s="3" t="s">
        <v>14</v>
      </c>
      <c r="K9" s="1"/>
      <c r="L9" s="1"/>
      <c r="M9" s="17" t="s">
        <v>17</v>
      </c>
      <c r="N9" s="9"/>
      <c r="O9" s="1"/>
    </row>
    <row r="10" spans="1:15" x14ac:dyDescent="0.35">
      <c r="B10" s="3"/>
      <c r="C10" s="1"/>
      <c r="E10" s="3"/>
      <c r="F10" s="9"/>
      <c r="J10" s="3" t="s">
        <v>15</v>
      </c>
      <c r="K10" s="1"/>
      <c r="L10" s="1"/>
      <c r="M10" s="3"/>
      <c r="N10" s="9"/>
      <c r="O10" s="1"/>
    </row>
    <row r="11" spans="1:15" x14ac:dyDescent="0.35">
      <c r="B11" s="3"/>
      <c r="C11" s="1"/>
      <c r="E11" s="3"/>
      <c r="F11" s="9"/>
      <c r="J11" s="3" t="s">
        <v>98</v>
      </c>
      <c r="K11" s="1"/>
      <c r="L11" s="1"/>
      <c r="M11" s="3">
        <v>1.34</v>
      </c>
      <c r="N11" s="9"/>
      <c r="O11" s="1"/>
    </row>
    <row r="12" spans="1:15" x14ac:dyDescent="0.35">
      <c r="B12" s="3"/>
      <c r="C12" s="1"/>
      <c r="E12" s="3"/>
      <c r="F12" s="9"/>
      <c r="J12" s="3"/>
      <c r="K12" s="1"/>
      <c r="L12" s="1"/>
      <c r="M12" s="3"/>
      <c r="N12" s="9"/>
      <c r="O12" s="1"/>
    </row>
    <row r="13" spans="1:15" x14ac:dyDescent="0.35">
      <c r="B13" s="3"/>
      <c r="C13" s="1"/>
      <c r="E13" s="3"/>
      <c r="F13" s="9"/>
      <c r="J13" s="3"/>
      <c r="K13" s="1"/>
      <c r="L13" s="1"/>
      <c r="M13" s="3"/>
      <c r="N13" s="9"/>
      <c r="O13" s="1"/>
    </row>
    <row r="14" spans="1:15" x14ac:dyDescent="0.35">
      <c r="B14" s="3"/>
      <c r="C14" s="1"/>
      <c r="E14" s="3"/>
      <c r="F14" s="9"/>
      <c r="J14" s="3"/>
      <c r="K14" s="1"/>
      <c r="L14" s="1"/>
      <c r="M14" s="3"/>
      <c r="N14" s="9"/>
      <c r="O14" s="1"/>
    </row>
    <row r="15" spans="1:15" x14ac:dyDescent="0.35">
      <c r="B15" s="3" t="s">
        <v>2</v>
      </c>
      <c r="C15" s="1"/>
      <c r="E15" s="3"/>
      <c r="F15" s="1"/>
      <c r="J15" s="3" t="s">
        <v>2</v>
      </c>
      <c r="K15" s="1"/>
      <c r="L15" s="1"/>
      <c r="M15" s="3"/>
      <c r="N15" s="1"/>
      <c r="O15" s="1"/>
    </row>
    <row r="16" spans="1:15" x14ac:dyDescent="0.35">
      <c r="B16" s="10" t="s">
        <v>3</v>
      </c>
      <c r="C16" s="10"/>
      <c r="D16" s="10"/>
      <c r="E16" s="10">
        <f>SUM(E6:E15)</f>
        <v>2000</v>
      </c>
      <c r="F16" s="11">
        <f>SUM(F7:F15)</f>
        <v>0</v>
      </c>
      <c r="G16" s="11">
        <f>SUM(G7:G15)</f>
        <v>0</v>
      </c>
      <c r="J16" s="10" t="s">
        <v>3</v>
      </c>
      <c r="K16" s="10"/>
      <c r="L16" s="10"/>
      <c r="M16" s="10">
        <f>SUM(M6:M15)</f>
        <v>1027.3399999999999</v>
      </c>
      <c r="N16" s="11">
        <f>SUM(N7:N15)</f>
        <v>0</v>
      </c>
      <c r="O16" s="11">
        <f>SUM(O7:O15)</f>
        <v>0</v>
      </c>
    </row>
    <row r="17" spans="2:15" ht="28" x14ac:dyDescent="0.5">
      <c r="B17" s="6" t="s">
        <v>4</v>
      </c>
      <c r="C17" s="6" t="s">
        <v>10</v>
      </c>
      <c r="D17" s="6" t="s">
        <v>21</v>
      </c>
      <c r="E17" s="7" t="s">
        <v>32</v>
      </c>
      <c r="F17" s="8" t="s">
        <v>1</v>
      </c>
      <c r="G17" s="7" t="s">
        <v>12</v>
      </c>
      <c r="J17" s="6" t="s">
        <v>4</v>
      </c>
      <c r="K17" s="6" t="s">
        <v>10</v>
      </c>
      <c r="L17" s="6" t="s">
        <v>21</v>
      </c>
      <c r="M17" s="7" t="s">
        <v>32</v>
      </c>
      <c r="N17" s="8" t="s">
        <v>1</v>
      </c>
      <c r="O17" s="7" t="s">
        <v>12</v>
      </c>
    </row>
    <row r="18" spans="2:15" x14ac:dyDescent="0.35">
      <c r="B18" s="4" t="s">
        <v>22</v>
      </c>
      <c r="C18" s="1"/>
      <c r="E18" s="1"/>
      <c r="F18" s="1"/>
      <c r="J18" s="4" t="s">
        <v>22</v>
      </c>
      <c r="K18" s="1"/>
      <c r="L18" s="1"/>
      <c r="M18" s="1"/>
      <c r="N18" s="1"/>
      <c r="O18" s="1"/>
    </row>
    <row r="19" spans="2:15" x14ac:dyDescent="0.35">
      <c r="B19" s="3" t="s">
        <v>23</v>
      </c>
      <c r="C19" s="1"/>
      <c r="E19" s="3">
        <v>500</v>
      </c>
      <c r="F19" s="9"/>
      <c r="J19" s="3" t="s">
        <v>23</v>
      </c>
      <c r="K19" s="1"/>
      <c r="L19" s="1"/>
      <c r="M19" s="3">
        <v>0</v>
      </c>
      <c r="N19" s="9"/>
      <c r="O19" s="1"/>
    </row>
    <row r="20" spans="2:15" x14ac:dyDescent="0.35">
      <c r="B20" s="1"/>
      <c r="C20" s="1"/>
      <c r="E20" s="1"/>
      <c r="F20" s="1"/>
      <c r="J20" s="1"/>
      <c r="K20" s="1"/>
      <c r="L20" s="1"/>
      <c r="M20" s="1"/>
      <c r="N20" s="1"/>
      <c r="O20" s="1"/>
    </row>
    <row r="21" spans="2:15" x14ac:dyDescent="0.35">
      <c r="B21" s="2" t="s">
        <v>26</v>
      </c>
      <c r="C21" s="1"/>
      <c r="E21" s="1"/>
      <c r="F21" s="1"/>
      <c r="J21" s="2" t="s">
        <v>26</v>
      </c>
      <c r="K21" s="1"/>
      <c r="L21" s="1"/>
      <c r="M21" s="1"/>
      <c r="N21" s="1"/>
      <c r="O21" s="1"/>
    </row>
    <row r="22" spans="2:15" x14ac:dyDescent="0.35">
      <c r="B22" s="3" t="s">
        <v>16</v>
      </c>
      <c r="C22" s="3"/>
      <c r="D22" s="3"/>
      <c r="E22" s="3">
        <v>100</v>
      </c>
      <c r="F22" s="1"/>
      <c r="J22" s="3" t="s">
        <v>16</v>
      </c>
      <c r="K22" s="3"/>
      <c r="L22" s="3"/>
      <c r="M22" s="3">
        <v>9</v>
      </c>
      <c r="N22" s="1"/>
      <c r="O22" s="1"/>
    </row>
    <row r="23" spans="2:15" x14ac:dyDescent="0.35">
      <c r="B23" s="3" t="s">
        <v>5</v>
      </c>
      <c r="C23" s="1"/>
      <c r="E23" s="17" t="s">
        <v>17</v>
      </c>
      <c r="F23" s="9"/>
      <c r="J23" s="3" t="s">
        <v>5</v>
      </c>
      <c r="K23" s="1"/>
      <c r="L23" s="1"/>
      <c r="M23" s="17">
        <v>0</v>
      </c>
      <c r="N23" s="9"/>
      <c r="O23" s="1"/>
    </row>
    <row r="24" spans="2:15" x14ac:dyDescent="0.35">
      <c r="B24" s="3" t="s">
        <v>27</v>
      </c>
      <c r="C24" s="1"/>
      <c r="E24" s="3">
        <v>0</v>
      </c>
      <c r="F24" s="9"/>
      <c r="J24" s="3" t="s">
        <v>27</v>
      </c>
      <c r="K24" s="1"/>
      <c r="L24" s="1"/>
      <c r="M24" s="3">
        <f>0.3+20+21.77+22.48</f>
        <v>64.55</v>
      </c>
      <c r="N24" s="9"/>
      <c r="O24" s="1"/>
    </row>
    <row r="25" spans="2:15" x14ac:dyDescent="0.35">
      <c r="F25" s="1"/>
      <c r="J25" s="1"/>
      <c r="K25" s="1"/>
      <c r="L25" s="1"/>
      <c r="M25" s="1"/>
      <c r="N25" s="1"/>
      <c r="O25" s="1"/>
    </row>
    <row r="26" spans="2:15" x14ac:dyDescent="0.35">
      <c r="B26" s="2" t="s">
        <v>6</v>
      </c>
      <c r="C26" s="1"/>
      <c r="E26" s="1"/>
      <c r="F26" s="1"/>
      <c r="J26" s="2" t="s">
        <v>6</v>
      </c>
      <c r="K26" s="1"/>
      <c r="L26" s="1"/>
      <c r="M26" s="1"/>
      <c r="N26" s="1"/>
      <c r="O26" s="1"/>
    </row>
    <row r="27" spans="2:15" x14ac:dyDescent="0.35">
      <c r="B27" s="3" t="s">
        <v>28</v>
      </c>
      <c r="C27" s="1"/>
      <c r="E27" s="3">
        <v>200</v>
      </c>
      <c r="F27" s="1"/>
      <c r="J27" s="3" t="s">
        <v>28</v>
      </c>
      <c r="K27" s="1"/>
      <c r="L27" s="1"/>
      <c r="M27" s="3">
        <v>0</v>
      </c>
      <c r="N27" s="1"/>
      <c r="O27" s="1"/>
    </row>
    <row r="28" spans="2:15" x14ac:dyDescent="0.35">
      <c r="B28" s="3"/>
      <c r="C28" s="1"/>
      <c r="E28" s="3"/>
      <c r="F28" s="1"/>
      <c r="J28" s="3"/>
      <c r="K28" s="1"/>
      <c r="L28" s="1"/>
      <c r="M28" s="3"/>
      <c r="N28" s="1"/>
      <c r="O28" s="1"/>
    </row>
    <row r="29" spans="2:15" x14ac:dyDescent="0.35">
      <c r="B29" s="4" t="s">
        <v>29</v>
      </c>
      <c r="C29" s="1"/>
      <c r="E29" s="1"/>
      <c r="F29" s="1"/>
      <c r="J29" s="4" t="s">
        <v>29</v>
      </c>
      <c r="K29" s="1"/>
      <c r="L29" s="1"/>
      <c r="M29" s="1"/>
      <c r="N29" s="1"/>
      <c r="O29" s="1"/>
    </row>
    <row r="30" spans="2:15" x14ac:dyDescent="0.35">
      <c r="B30" s="3" t="s">
        <v>18</v>
      </c>
      <c r="C30" s="1">
        <v>4</v>
      </c>
      <c r="D30" s="1">
        <v>60</v>
      </c>
      <c r="E30" s="3">
        <f>+D30*C30</f>
        <v>240</v>
      </c>
      <c r="F30" s="9"/>
      <c r="J30" s="3" t="s">
        <v>18</v>
      </c>
      <c r="K30" s="1">
        <v>2</v>
      </c>
      <c r="L30" s="1">
        <v>52.5</v>
      </c>
      <c r="M30" s="3">
        <f>+L30*K30</f>
        <v>105</v>
      </c>
      <c r="N30" s="9"/>
      <c r="O30" s="1"/>
    </row>
    <row r="31" spans="2:15" x14ac:dyDescent="0.35">
      <c r="B31" s="3" t="s">
        <v>19</v>
      </c>
      <c r="C31" s="1">
        <v>4</v>
      </c>
      <c r="D31" s="1">
        <v>90</v>
      </c>
      <c r="E31" s="3">
        <f>+D31*C31</f>
        <v>360</v>
      </c>
      <c r="F31" s="9"/>
      <c r="J31" s="3" t="s">
        <v>19</v>
      </c>
      <c r="K31" s="1"/>
      <c r="L31" s="1"/>
      <c r="M31" s="3">
        <f>42.72+47.33</f>
        <v>90.05</v>
      </c>
      <c r="N31" s="9"/>
      <c r="O31" s="1"/>
    </row>
    <row r="32" spans="2:15" x14ac:dyDescent="0.35">
      <c r="B32" s="3" t="s">
        <v>20</v>
      </c>
      <c r="C32" s="1">
        <v>4</v>
      </c>
      <c r="D32" s="1">
        <v>50</v>
      </c>
      <c r="E32" s="3">
        <f>+D32*C32</f>
        <v>200</v>
      </c>
      <c r="F32" s="9"/>
      <c r="J32" s="3" t="s">
        <v>20</v>
      </c>
      <c r="K32" s="1"/>
      <c r="L32" s="1"/>
      <c r="M32" s="3">
        <f>8.95+100.94</f>
        <v>109.89</v>
      </c>
      <c r="N32" s="9"/>
      <c r="O32" s="1"/>
    </row>
    <row r="33" spans="1:15" s="1" customFormat="1" x14ac:dyDescent="0.35">
      <c r="B33" s="3"/>
      <c r="E33" s="3"/>
      <c r="F33" s="9"/>
      <c r="J33" s="3"/>
      <c r="M33" s="3"/>
      <c r="N33" s="9"/>
    </row>
    <row r="34" spans="1:15" x14ac:dyDescent="0.35">
      <c r="B34" s="3"/>
      <c r="C34" s="1"/>
      <c r="E34" s="3"/>
      <c r="F34" s="9"/>
      <c r="J34" s="3" t="s">
        <v>34</v>
      </c>
      <c r="K34" s="1"/>
      <c r="L34" s="1"/>
      <c r="M34" s="3"/>
      <c r="N34" s="9"/>
      <c r="O34" s="1"/>
    </row>
    <row r="35" spans="1:15" x14ac:dyDescent="0.35">
      <c r="B35" s="3"/>
      <c r="C35" s="1"/>
      <c r="E35" s="3"/>
      <c r="F35" s="9"/>
      <c r="J35" s="3" t="s">
        <v>35</v>
      </c>
      <c r="K35" s="1"/>
      <c r="L35" s="1"/>
      <c r="M35" s="1">
        <v>557</v>
      </c>
      <c r="N35" s="9"/>
      <c r="O35" s="1"/>
    </row>
    <row r="36" spans="1:15" x14ac:dyDescent="0.35">
      <c r="B36" s="1"/>
      <c r="C36" s="1"/>
      <c r="E36" s="1"/>
      <c r="F36" s="1"/>
      <c r="J36" s="3" t="s">
        <v>36</v>
      </c>
      <c r="K36" s="1"/>
      <c r="L36" s="1"/>
      <c r="M36" s="1">
        <v>16</v>
      </c>
      <c r="N36" s="1"/>
      <c r="O36" s="1"/>
    </row>
    <row r="37" spans="1:15" x14ac:dyDescent="0.35">
      <c r="B37" s="10" t="s">
        <v>7</v>
      </c>
      <c r="C37" s="10"/>
      <c r="D37" s="10"/>
      <c r="E37" s="10">
        <f>SUM(E18:E36)</f>
        <v>1600</v>
      </c>
      <c r="F37" s="11">
        <f>SUM(F18:F36)</f>
        <v>0</v>
      </c>
      <c r="G37" s="11">
        <f>SUM(G18:G36)</f>
        <v>0</v>
      </c>
      <c r="J37" s="10" t="s">
        <v>7</v>
      </c>
      <c r="K37" s="10"/>
      <c r="L37" s="10"/>
      <c r="M37" s="10">
        <f>SUM(M18:M36)</f>
        <v>951.49</v>
      </c>
      <c r="N37" s="11">
        <f>SUM(N18:N36)</f>
        <v>0</v>
      </c>
      <c r="O37" s="11">
        <f>SUM(O18:O36)</f>
        <v>0</v>
      </c>
    </row>
    <row r="38" spans="1:15" x14ac:dyDescent="0.35">
      <c r="B38" s="3" t="s">
        <v>8</v>
      </c>
      <c r="C38" s="1"/>
      <c r="E38" s="3">
        <f>+E16-E37</f>
        <v>400</v>
      </c>
      <c r="F38" s="1"/>
      <c r="J38" s="3" t="s">
        <v>8</v>
      </c>
      <c r="K38" s="1"/>
      <c r="L38" s="1"/>
      <c r="M38" s="3">
        <f>+M16-M37</f>
        <v>75.849999999999909</v>
      </c>
      <c r="N38" s="1"/>
      <c r="O38" s="1"/>
    </row>
    <row r="39" spans="1:15" x14ac:dyDescent="0.35">
      <c r="B39" s="3"/>
      <c r="C39" s="1"/>
      <c r="E39" s="3"/>
      <c r="F39" s="1"/>
      <c r="J39" s="3"/>
      <c r="K39" s="1"/>
      <c r="L39" s="1"/>
      <c r="M39" s="3"/>
      <c r="N39" s="1"/>
      <c r="O39" s="1"/>
    </row>
    <row r="40" spans="1:15" x14ac:dyDescent="0.35">
      <c r="G40" s="15"/>
      <c r="J40" s="1"/>
      <c r="K40" s="1"/>
      <c r="L40" s="1"/>
      <c r="M40" s="1"/>
      <c r="N40" s="1"/>
      <c r="O40" s="15"/>
    </row>
    <row r="41" spans="1:15" ht="15" thickBot="1" x14ac:dyDescent="0.4">
      <c r="B41" s="12" t="s">
        <v>30</v>
      </c>
      <c r="C41" s="12"/>
      <c r="D41" s="12"/>
      <c r="E41" s="12">
        <f>+E38</f>
        <v>400</v>
      </c>
      <c r="F41" s="13"/>
      <c r="G41" s="16"/>
      <c r="J41" s="12" t="s">
        <v>38</v>
      </c>
      <c r="K41" s="12"/>
      <c r="L41" s="12"/>
      <c r="M41" s="12">
        <f>+M38</f>
        <v>75.849999999999909</v>
      </c>
      <c r="N41" s="13"/>
      <c r="O41" s="16"/>
    </row>
    <row r="43" spans="1:15" x14ac:dyDescent="0.35">
      <c r="M43" s="20"/>
    </row>
    <row r="44" spans="1:15" s="1" customFormat="1" x14ac:dyDescent="0.35">
      <c r="M44" s="20"/>
    </row>
    <row r="45" spans="1:15" s="1" customFormat="1" x14ac:dyDescent="0.35">
      <c r="M45" s="20"/>
    </row>
    <row r="46" spans="1:15" s="1" customFormat="1" x14ac:dyDescent="0.35">
      <c r="A46" s="21" t="s">
        <v>40</v>
      </c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4"/>
      <c r="N46" s="23"/>
      <c r="O46" s="23"/>
    </row>
    <row r="48" spans="1:15" x14ac:dyDescent="0.35">
      <c r="B48" s="88" t="s">
        <v>37</v>
      </c>
      <c r="C48" s="88"/>
      <c r="D48" s="88"/>
      <c r="E48" s="88"/>
      <c r="F48" s="88"/>
      <c r="G48" s="89"/>
    </row>
    <row r="49" spans="2:7" ht="28" x14ac:dyDescent="0.5">
      <c r="B49" s="6" t="s">
        <v>0</v>
      </c>
      <c r="C49" s="6" t="s">
        <v>10</v>
      </c>
      <c r="D49" s="6" t="s">
        <v>21</v>
      </c>
      <c r="E49" s="7" t="s">
        <v>31</v>
      </c>
      <c r="F49" s="8" t="s">
        <v>1</v>
      </c>
      <c r="G49" s="7" t="s">
        <v>12</v>
      </c>
    </row>
    <row r="50" spans="2:7" x14ac:dyDescent="0.35">
      <c r="B50" s="3" t="s">
        <v>9</v>
      </c>
      <c r="C50" s="1">
        <v>50</v>
      </c>
      <c r="D50" s="1">
        <v>20</v>
      </c>
      <c r="E50" s="3">
        <f>+D50*C50</f>
        <v>1000</v>
      </c>
      <c r="F50" s="14" t="s">
        <v>11</v>
      </c>
      <c r="G50" s="14" t="s">
        <v>11</v>
      </c>
    </row>
    <row r="51" spans="2:7" x14ac:dyDescent="0.35">
      <c r="B51" s="3" t="s">
        <v>13</v>
      </c>
      <c r="C51" s="1"/>
      <c r="E51" s="17" t="s">
        <v>17</v>
      </c>
      <c r="F51" s="9"/>
      <c r="G51" s="1"/>
    </row>
    <row r="52" spans="2:7" x14ac:dyDescent="0.35">
      <c r="B52" s="3" t="s">
        <v>14</v>
      </c>
      <c r="C52" s="1"/>
      <c r="E52" s="17" t="s">
        <v>17</v>
      </c>
      <c r="F52" s="9"/>
      <c r="G52" s="1"/>
    </row>
    <row r="53" spans="2:7" x14ac:dyDescent="0.35">
      <c r="B53" s="3" t="s">
        <v>15</v>
      </c>
      <c r="C53" s="1"/>
      <c r="E53" s="17" t="s">
        <v>17</v>
      </c>
      <c r="F53" s="9"/>
      <c r="G53" s="1"/>
    </row>
    <row r="54" spans="2:7" x14ac:dyDescent="0.35">
      <c r="B54" s="3"/>
      <c r="C54" s="1"/>
      <c r="E54" s="3"/>
      <c r="F54" s="9"/>
      <c r="G54" s="1"/>
    </row>
    <row r="55" spans="2:7" x14ac:dyDescent="0.35">
      <c r="B55" s="3"/>
      <c r="C55" s="1"/>
      <c r="E55" s="3"/>
      <c r="F55" s="9"/>
      <c r="G55" s="1"/>
    </row>
    <row r="56" spans="2:7" x14ac:dyDescent="0.35">
      <c r="B56" s="3"/>
      <c r="C56" s="1"/>
      <c r="E56" s="3"/>
      <c r="F56" s="9"/>
      <c r="G56" s="1"/>
    </row>
    <row r="57" spans="2:7" x14ac:dyDescent="0.35">
      <c r="B57" s="3"/>
      <c r="C57" s="1"/>
      <c r="E57" s="3"/>
      <c r="F57" s="9"/>
      <c r="G57" s="1"/>
    </row>
    <row r="58" spans="2:7" x14ac:dyDescent="0.35">
      <c r="B58" s="3"/>
      <c r="C58" s="1"/>
      <c r="E58" s="3"/>
      <c r="F58" s="9"/>
      <c r="G58" s="1"/>
    </row>
    <row r="59" spans="2:7" x14ac:dyDescent="0.35">
      <c r="B59" s="3" t="s">
        <v>2</v>
      </c>
      <c r="C59" s="1"/>
      <c r="E59" s="3"/>
      <c r="F59" s="1"/>
      <c r="G59" s="1"/>
    </row>
    <row r="60" spans="2:7" x14ac:dyDescent="0.35">
      <c r="B60" s="10" t="s">
        <v>3</v>
      </c>
      <c r="C60" s="10"/>
      <c r="D60" s="10"/>
      <c r="E60" s="10">
        <f>SUM(E50:E59)</f>
        <v>1000</v>
      </c>
      <c r="F60" s="11">
        <f>SUM(F51:F59)</f>
        <v>0</v>
      </c>
      <c r="G60" s="11">
        <f>SUM(G51:G59)</f>
        <v>0</v>
      </c>
    </row>
    <row r="61" spans="2:7" ht="28" x14ac:dyDescent="0.5">
      <c r="B61" s="6" t="s">
        <v>4</v>
      </c>
      <c r="C61" s="6" t="s">
        <v>10</v>
      </c>
      <c r="D61" s="6" t="s">
        <v>21</v>
      </c>
      <c r="E61" s="7" t="s">
        <v>32</v>
      </c>
      <c r="F61" s="8" t="s">
        <v>1</v>
      </c>
      <c r="G61" s="7" t="s">
        <v>12</v>
      </c>
    </row>
    <row r="62" spans="2:7" x14ac:dyDescent="0.35">
      <c r="B62" s="4" t="s">
        <v>22</v>
      </c>
      <c r="C62" s="1"/>
      <c r="E62" s="1"/>
      <c r="F62" s="1"/>
      <c r="G62" s="1"/>
    </row>
    <row r="63" spans="2:7" x14ac:dyDescent="0.35">
      <c r="B63" s="3" t="s">
        <v>23</v>
      </c>
      <c r="C63" s="1"/>
      <c r="E63" s="3">
        <v>0</v>
      </c>
      <c r="F63" s="9"/>
      <c r="G63" s="1"/>
    </row>
    <row r="64" spans="2:7" x14ac:dyDescent="0.35">
      <c r="B64" s="1"/>
      <c r="C64" s="1"/>
      <c r="E64" s="1"/>
      <c r="F64" s="1"/>
      <c r="G64" s="1"/>
    </row>
    <row r="65" spans="2:7" x14ac:dyDescent="0.35">
      <c r="B65" s="2" t="s">
        <v>26</v>
      </c>
      <c r="C65" s="1"/>
      <c r="E65" s="1"/>
      <c r="F65" s="1"/>
      <c r="G65" s="1"/>
    </row>
    <row r="66" spans="2:7" x14ac:dyDescent="0.35">
      <c r="B66" s="3" t="s">
        <v>16</v>
      </c>
      <c r="C66" s="3"/>
      <c r="D66" s="3"/>
      <c r="E66" s="3">
        <v>10</v>
      </c>
      <c r="F66" s="1"/>
      <c r="G66" s="1"/>
    </row>
    <row r="67" spans="2:7" x14ac:dyDescent="0.35">
      <c r="B67" s="3" t="s">
        <v>5</v>
      </c>
      <c r="C67" s="1"/>
      <c r="E67" s="17" t="s">
        <v>17</v>
      </c>
      <c r="F67" s="9"/>
      <c r="G67" s="1"/>
    </row>
    <row r="68" spans="2:7" x14ac:dyDescent="0.35">
      <c r="B68" s="3" t="s">
        <v>27</v>
      </c>
      <c r="C68" s="1"/>
      <c r="E68" s="3">
        <v>100</v>
      </c>
      <c r="F68" s="9"/>
      <c r="G68" s="1"/>
    </row>
    <row r="69" spans="2:7" x14ac:dyDescent="0.35">
      <c r="B69" s="1"/>
      <c r="C69" s="1"/>
      <c r="E69" s="1"/>
      <c r="F69" s="1"/>
      <c r="G69" s="1"/>
    </row>
    <row r="70" spans="2:7" x14ac:dyDescent="0.35">
      <c r="B70" s="2" t="s">
        <v>6</v>
      </c>
      <c r="C70" s="1"/>
      <c r="E70" s="1"/>
      <c r="F70" s="1"/>
      <c r="G70" s="1"/>
    </row>
    <row r="71" spans="2:7" x14ac:dyDescent="0.35">
      <c r="B71" s="3" t="s">
        <v>28</v>
      </c>
      <c r="C71" s="1"/>
      <c r="E71" s="3">
        <v>100</v>
      </c>
      <c r="F71" s="1"/>
      <c r="G71" s="1"/>
    </row>
    <row r="72" spans="2:7" x14ac:dyDescent="0.35">
      <c r="B72" s="3"/>
      <c r="C72" s="1"/>
      <c r="E72" s="3"/>
      <c r="F72" s="1"/>
      <c r="G72" s="1"/>
    </row>
    <row r="73" spans="2:7" x14ac:dyDescent="0.35">
      <c r="B73" s="4" t="s">
        <v>29</v>
      </c>
      <c r="C73" s="1"/>
      <c r="E73" s="1"/>
      <c r="F73" s="1"/>
      <c r="G73" s="1"/>
    </row>
    <row r="74" spans="2:7" x14ac:dyDescent="0.35">
      <c r="B74" s="3" t="s">
        <v>18</v>
      </c>
      <c r="C74" s="1">
        <v>3</v>
      </c>
      <c r="D74" s="1">
        <v>55</v>
      </c>
      <c r="E74" s="3">
        <f>+D74*C74</f>
        <v>165</v>
      </c>
      <c r="F74" s="9"/>
      <c r="G74" s="1"/>
    </row>
    <row r="75" spans="2:7" x14ac:dyDescent="0.35">
      <c r="B75" s="3" t="s">
        <v>19</v>
      </c>
      <c r="C75" s="1">
        <v>3</v>
      </c>
      <c r="D75" s="1">
        <v>50</v>
      </c>
      <c r="E75" s="3">
        <f>+D75*C75</f>
        <v>150</v>
      </c>
      <c r="F75" s="9"/>
      <c r="G75" s="1"/>
    </row>
    <row r="76" spans="2:7" x14ac:dyDescent="0.35">
      <c r="B76" s="3" t="s">
        <v>20</v>
      </c>
      <c r="C76" s="1">
        <v>3</v>
      </c>
      <c r="D76" s="1">
        <v>50</v>
      </c>
      <c r="E76" s="3">
        <f>+D76*C76</f>
        <v>150</v>
      </c>
      <c r="F76" s="9"/>
      <c r="G76" s="1"/>
    </row>
    <row r="77" spans="2:7" x14ac:dyDescent="0.35">
      <c r="B77" s="3"/>
      <c r="C77" s="1"/>
      <c r="E77" s="3"/>
      <c r="F77" s="9"/>
      <c r="G77" s="1"/>
    </row>
    <row r="78" spans="2:7" x14ac:dyDescent="0.35">
      <c r="B78" s="3"/>
      <c r="C78" s="1"/>
      <c r="E78" s="3"/>
      <c r="F78" s="9"/>
      <c r="G78" s="1"/>
    </row>
    <row r="79" spans="2:7" x14ac:dyDescent="0.35">
      <c r="B79" s="3"/>
      <c r="C79" s="1"/>
      <c r="E79" s="3"/>
      <c r="F79" s="9"/>
      <c r="G79" s="1"/>
    </row>
    <row r="80" spans="2:7" x14ac:dyDescent="0.35">
      <c r="B80" s="1"/>
      <c r="C80" s="1"/>
      <c r="E80" s="1"/>
      <c r="F80" s="1"/>
      <c r="G80" s="1"/>
    </row>
    <row r="81" spans="2:7" x14ac:dyDescent="0.35">
      <c r="B81" s="10" t="s">
        <v>7</v>
      </c>
      <c r="C81" s="10"/>
      <c r="D81" s="10"/>
      <c r="E81" s="10">
        <f>SUM(E62:E80)</f>
        <v>675</v>
      </c>
      <c r="F81" s="11">
        <f>SUM(F62:F80)</f>
        <v>0</v>
      </c>
      <c r="G81" s="11">
        <f>SUM(G62:G80)</f>
        <v>0</v>
      </c>
    </row>
    <row r="82" spans="2:7" x14ac:dyDescent="0.35">
      <c r="B82" s="3" t="s">
        <v>8</v>
      </c>
      <c r="C82" s="1"/>
      <c r="E82" s="3">
        <f>+E60-E81</f>
        <v>325</v>
      </c>
      <c r="F82" s="1"/>
      <c r="G82" s="1"/>
    </row>
    <row r="83" spans="2:7" x14ac:dyDescent="0.35">
      <c r="B83" s="3"/>
      <c r="C83" s="1"/>
      <c r="E83" s="3"/>
      <c r="F83" s="1"/>
      <c r="G83" s="1"/>
    </row>
    <row r="84" spans="2:7" x14ac:dyDescent="0.35">
      <c r="B84" s="1"/>
      <c r="C84" s="1"/>
      <c r="E84" s="1"/>
      <c r="F84" s="1"/>
      <c r="G84" s="15"/>
    </row>
    <row r="85" spans="2:7" ht="15" thickBot="1" x14ac:dyDescent="0.4">
      <c r="B85" s="12" t="s">
        <v>39</v>
      </c>
      <c r="C85" s="12"/>
      <c r="D85" s="12"/>
      <c r="E85" s="12">
        <f>+E82</f>
        <v>325</v>
      </c>
      <c r="F85" s="13"/>
      <c r="G85" s="16"/>
    </row>
  </sheetData>
  <mergeCells count="4">
    <mergeCell ref="B4:G4"/>
    <mergeCell ref="J4:O4"/>
    <mergeCell ref="B48:G48"/>
    <mergeCell ref="C1:F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begroting 2018</vt:lpstr>
      <vt:lpstr>balans 2017</vt:lpstr>
      <vt:lpstr>begroting + werk ink &amp; uitg '17</vt:lpstr>
      <vt:lpstr>balans 2016</vt:lpstr>
      <vt:lpstr>begroting + werk ink &amp; uitg '16</vt:lpstr>
      <vt:lpstr>balans 2015</vt:lpstr>
      <vt:lpstr>begroting + werk ink &amp; uitg '15</vt:lpstr>
      <vt:lpstr>balans 2014</vt:lpstr>
      <vt:lpstr>Begroting + werk ink &amp; uitg '14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</dc:creator>
  <cp:lastModifiedBy>Robert Sandbergen</cp:lastModifiedBy>
  <cp:lastPrinted>2017-12-06T09:26:48Z</cp:lastPrinted>
  <dcterms:created xsi:type="dcterms:W3CDTF">2014-01-02T11:40:43Z</dcterms:created>
  <dcterms:modified xsi:type="dcterms:W3CDTF">2017-12-06T09:27:01Z</dcterms:modified>
</cp:coreProperties>
</file>